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projets\floue\"/>
    </mc:Choice>
  </mc:AlternateContent>
  <bookViews>
    <workbookView xWindow="0" yWindow="0" windowWidth="28770" windowHeight="12060"/>
  </bookViews>
  <sheets>
    <sheet name="introduction" sheetId="1" r:id="rId1"/>
    <sheet name="botanique" sheetId="2" r:id="rId2"/>
    <sheet name="villes" sheetId="3" r:id="rId3"/>
    <sheet name="règles" sheetId="4" r:id="rId4"/>
    <sheet name="animaux" sheetId="5" r:id="rId5"/>
    <sheet name="quantitatives" sheetId="6" r:id="rId6"/>
    <sheet name="floues" sheetId="7" r:id="rId7"/>
  </sheets>
  <externalReferences>
    <externalReference r:id="rId8"/>
  </externalReferences>
  <definedNames>
    <definedName name="entrees" localSheetId="4">OFFSET(animaux!$P$1,1,0,COUNTA(animaux!$P:$P)+100,1)</definedName>
    <definedName name="entrees" localSheetId="1">OFFSET(botanique!$P$1,1,0,COUNTA(botanique!$P:$P)+100,1)</definedName>
    <definedName name="entrees" localSheetId="6">OFFSET(floues!#REF!,1,0,COUNTA(floues!$P:$P)+100,1)</definedName>
    <definedName name="entrees" localSheetId="5">OFFSET(quantitatives!$P$1,1,0,COUNTA(quantitatives!$P:$P)+100,1)</definedName>
    <definedName name="entrees" localSheetId="3">OFFSET(règles!$P$1,1,0,COUNTA(règles!$P:$P)+100,1)</definedName>
    <definedName name="entrees">OFFSET(villes!$N$1,1,0,COUNTA(villes!$N:$N)+100,1)</definedName>
    <definedName name="fonctions">[1]Paramètres!$A$2:$A$5</definedName>
    <definedName name="krit1">[1]Paramètres!$W$13:$W$13</definedName>
    <definedName name="operateurs">[1]Paramètres!$B$12:$B$13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5" i="7" l="1"/>
  <c r="D33" i="7"/>
  <c r="D34" i="7" s="1"/>
  <c r="D31" i="7"/>
  <c r="D32" i="7" s="1"/>
  <c r="E26" i="7"/>
  <c r="P6" i="7"/>
  <c r="P5" i="7"/>
  <c r="G5" i="7"/>
  <c r="P4" i="7"/>
  <c r="P3" i="7"/>
  <c r="N3" i="7"/>
  <c r="Q4" i="7" s="1"/>
  <c r="M3" i="7"/>
  <c r="L3" i="7"/>
  <c r="Q2" i="7" s="1"/>
  <c r="P2" i="7"/>
  <c r="E35" i="7" s="1"/>
  <c r="G35" i="7" s="1"/>
  <c r="L35" i="7" s="1"/>
  <c r="D20" i="6"/>
  <c r="D18" i="6"/>
  <c r="D19" i="6" s="1"/>
  <c r="D16" i="6"/>
  <c r="D17" i="6" s="1"/>
  <c r="L14" i="6"/>
  <c r="P6" i="6"/>
  <c r="P5" i="6"/>
  <c r="F5" i="6"/>
  <c r="P4" i="6"/>
  <c r="P3" i="6"/>
  <c r="Q2" i="6"/>
  <c r="Q3" i="6" s="1"/>
  <c r="P2" i="6"/>
  <c r="Q218" i="5"/>
  <c r="Q195" i="5"/>
  <c r="Q179" i="5"/>
  <c r="Q164" i="5"/>
  <c r="R138" i="5"/>
  <c r="R135" i="5"/>
  <c r="R130" i="5"/>
  <c r="Q128" i="5"/>
  <c r="Q127" i="5"/>
  <c r="Q126" i="5"/>
  <c r="Q125" i="5"/>
  <c r="R123" i="5"/>
  <c r="Q103" i="5"/>
  <c r="Q102" i="5"/>
  <c r="Q93" i="5"/>
  <c r="Q92" i="5"/>
  <c r="E85" i="5"/>
  <c r="F85" i="5" s="1"/>
  <c r="G85" i="5" s="1"/>
  <c r="P71" i="5"/>
  <c r="P70" i="5"/>
  <c r="P69" i="5"/>
  <c r="P68" i="5"/>
  <c r="P67" i="5"/>
  <c r="P66" i="5"/>
  <c r="P65" i="5"/>
  <c r="P64" i="5"/>
  <c r="P63" i="5"/>
  <c r="P62" i="5"/>
  <c r="Q61" i="5"/>
  <c r="P61" i="5"/>
  <c r="P60" i="5"/>
  <c r="P59" i="5"/>
  <c r="P58" i="5"/>
  <c r="P57" i="5"/>
  <c r="P56" i="5"/>
  <c r="P55" i="5"/>
  <c r="P54" i="5"/>
  <c r="P53" i="5"/>
  <c r="P52" i="5"/>
  <c r="P51" i="5"/>
  <c r="P50" i="5"/>
  <c r="P49" i="5"/>
  <c r="P48" i="5"/>
  <c r="P47" i="5"/>
  <c r="P46" i="5"/>
  <c r="P45" i="5"/>
  <c r="P44" i="5"/>
  <c r="P43" i="5"/>
  <c r="P42" i="5"/>
  <c r="P41" i="5"/>
  <c r="P40" i="5"/>
  <c r="P39" i="5"/>
  <c r="P38" i="5"/>
  <c r="P37" i="5"/>
  <c r="P36" i="5"/>
  <c r="P35" i="5"/>
  <c r="Q34" i="5"/>
  <c r="P34" i="5"/>
  <c r="Q33" i="5"/>
  <c r="P33" i="5"/>
  <c r="Q32" i="5"/>
  <c r="P32" i="5"/>
  <c r="P31" i="5"/>
  <c r="P30" i="5"/>
  <c r="P29" i="5"/>
  <c r="P28" i="5"/>
  <c r="P27" i="5"/>
  <c r="P26" i="5"/>
  <c r="P25" i="5"/>
  <c r="Q24" i="5"/>
  <c r="P24" i="5"/>
  <c r="P23" i="5"/>
  <c r="P22" i="5"/>
  <c r="P21" i="5"/>
  <c r="P20" i="5"/>
  <c r="P19" i="5"/>
  <c r="P18" i="5"/>
  <c r="P17" i="5"/>
  <c r="P16" i="5"/>
  <c r="P15" i="5"/>
  <c r="P14" i="5"/>
  <c r="P13" i="5"/>
  <c r="P12" i="5"/>
  <c r="P11" i="5"/>
  <c r="P10" i="5"/>
  <c r="P9" i="5"/>
  <c r="L80" i="5" s="1"/>
  <c r="P8" i="5"/>
  <c r="P7" i="5"/>
  <c r="P6" i="5"/>
  <c r="Q5" i="5"/>
  <c r="P5" i="5"/>
  <c r="Q4" i="5"/>
  <c r="P4" i="5"/>
  <c r="Q3" i="5"/>
  <c r="P3" i="5"/>
  <c r="Q2" i="5"/>
  <c r="P2" i="5"/>
  <c r="E81" i="5" s="1"/>
  <c r="F81" i="5" s="1"/>
  <c r="G81" i="5" s="1"/>
  <c r="L18" i="4"/>
  <c r="E18" i="4"/>
  <c r="L17" i="4"/>
  <c r="E17" i="4"/>
  <c r="M16" i="4"/>
  <c r="N16" i="4" s="1"/>
  <c r="L16" i="4"/>
  <c r="E16" i="4"/>
  <c r="L15" i="4"/>
  <c r="M15" i="4" s="1"/>
  <c r="N15" i="4" s="1"/>
  <c r="E15" i="4"/>
  <c r="F15" i="4" s="1"/>
  <c r="G15" i="4" s="1"/>
  <c r="L14" i="4"/>
  <c r="M14" i="4" s="1"/>
  <c r="N14" i="4" s="1"/>
  <c r="E14" i="4"/>
  <c r="L13" i="4"/>
  <c r="E13" i="4"/>
  <c r="M12" i="4"/>
  <c r="N12" i="4" s="1"/>
  <c r="L12" i="4"/>
  <c r="E12" i="4"/>
  <c r="M11" i="4"/>
  <c r="N11" i="4" s="1"/>
  <c r="L11" i="4"/>
  <c r="E11" i="4"/>
  <c r="L10" i="4"/>
  <c r="M10" i="4" s="1"/>
  <c r="N10" i="4" s="1"/>
  <c r="E10" i="4"/>
  <c r="F10" i="4" s="1"/>
  <c r="G10" i="4" s="1"/>
  <c r="Q10" i="4" s="1"/>
  <c r="F17" i="4" s="1"/>
  <c r="G17" i="4" s="1"/>
  <c r="L9" i="4"/>
  <c r="E9" i="4"/>
  <c r="L8" i="4"/>
  <c r="E8" i="4"/>
  <c r="D24" i="3"/>
  <c r="F24" i="3" s="1"/>
  <c r="D19" i="3"/>
  <c r="F19" i="3" s="1"/>
  <c r="N12" i="3"/>
  <c r="N11" i="3"/>
  <c r="N10" i="3"/>
  <c r="N9" i="3"/>
  <c r="N8" i="3"/>
  <c r="N7" i="3"/>
  <c r="N6" i="3"/>
  <c r="N5" i="3"/>
  <c r="J22" i="3" s="1"/>
  <c r="L22" i="3" s="1"/>
  <c r="N4" i="3"/>
  <c r="N3" i="3"/>
  <c r="N2" i="3"/>
  <c r="N30" i="2"/>
  <c r="L30" i="2"/>
  <c r="M30" i="2" s="1"/>
  <c r="E30" i="2"/>
  <c r="M29" i="2"/>
  <c r="N29" i="2" s="1"/>
  <c r="L29" i="2"/>
  <c r="E29" i="2"/>
  <c r="F29" i="2" s="1"/>
  <c r="G29" i="2" s="1"/>
  <c r="L28" i="2"/>
  <c r="M28" i="2" s="1"/>
  <c r="N28" i="2" s="1"/>
  <c r="E28" i="2"/>
  <c r="L27" i="2"/>
  <c r="M27" i="2" s="1"/>
  <c r="N27" i="2" s="1"/>
  <c r="E27" i="2"/>
  <c r="N26" i="2"/>
  <c r="M26" i="2"/>
  <c r="L26" i="2"/>
  <c r="F26" i="2"/>
  <c r="G26" i="2" s="1"/>
  <c r="Q26" i="2" s="1"/>
  <c r="F27" i="2" s="1"/>
  <c r="G27" i="2" s="1"/>
  <c r="Q27" i="2" s="1"/>
  <c r="E26" i="2"/>
  <c r="N25" i="2"/>
  <c r="M25" i="2"/>
  <c r="L25" i="2"/>
  <c r="E25" i="2"/>
  <c r="L24" i="2"/>
  <c r="M24" i="2" s="1"/>
  <c r="N24" i="2" s="1"/>
  <c r="E24" i="2"/>
  <c r="L23" i="2"/>
  <c r="M23" i="2" s="1"/>
  <c r="N23" i="2" s="1"/>
  <c r="G23" i="2"/>
  <c r="Q23" i="2" s="1"/>
  <c r="F25" i="2" s="1"/>
  <c r="G25" i="2" s="1"/>
  <c r="Q25" i="2" s="1"/>
  <c r="F23" i="2"/>
  <c r="E23" i="2"/>
  <c r="N22" i="2"/>
  <c r="M22" i="2"/>
  <c r="L22" i="2"/>
  <c r="E22" i="2"/>
  <c r="L21" i="2"/>
  <c r="E21" i="2"/>
  <c r="L20" i="2"/>
  <c r="M20" i="2" s="1"/>
  <c r="N20" i="2" s="1"/>
  <c r="E20" i="2"/>
  <c r="L19" i="2"/>
  <c r="M19" i="2" s="1"/>
  <c r="N19" i="2" s="1"/>
  <c r="E19" i="2"/>
  <c r="N18" i="2"/>
  <c r="M18" i="2"/>
  <c r="L18" i="2"/>
  <c r="E18" i="2"/>
  <c r="N17" i="2"/>
  <c r="M17" i="2"/>
  <c r="L17" i="2"/>
  <c r="E17" i="2"/>
  <c r="F17" i="2" s="1"/>
  <c r="G17" i="2" s="1"/>
  <c r="Q17" i="2" s="1"/>
  <c r="M16" i="2"/>
  <c r="N16" i="2" s="1"/>
  <c r="L16" i="2"/>
  <c r="E16" i="2"/>
  <c r="F16" i="2" s="1"/>
  <c r="G16" i="2" s="1"/>
  <c r="Q16" i="2" s="1"/>
  <c r="F19" i="2" s="1"/>
  <c r="G19" i="2" s="1"/>
  <c r="Q19" i="2" s="1"/>
  <c r="J25" i="3" l="1"/>
  <c r="M21" i="2"/>
  <c r="N21" i="2" s="1"/>
  <c r="F21" i="2"/>
  <c r="G21" i="2" s="1"/>
  <c r="Q21" i="2" s="1"/>
  <c r="Q29" i="2"/>
  <c r="F30" i="2" s="1"/>
  <c r="G30" i="2" s="1"/>
  <c r="Q30" i="2" s="1"/>
  <c r="F24" i="2"/>
  <c r="G24" i="2" s="1"/>
  <c r="Q24" i="2" s="1"/>
  <c r="J21" i="3"/>
  <c r="L21" i="3" s="1"/>
  <c r="L76" i="5"/>
  <c r="Q15" i="4"/>
  <c r="F16" i="4" s="1"/>
  <c r="G16" i="4" s="1"/>
  <c r="Q16" i="4" s="1"/>
  <c r="D23" i="3"/>
  <c r="F23" i="3" s="1"/>
  <c r="F18" i="2"/>
  <c r="G18" i="2" s="1"/>
  <c r="Q18" i="2" s="1"/>
  <c r="F22" i="2" s="1"/>
  <c r="G22" i="2" s="1"/>
  <c r="Q22" i="2" s="1"/>
  <c r="J18" i="3"/>
  <c r="L18" i="3" s="1"/>
  <c r="D20" i="3"/>
  <c r="F20" i="3" s="1"/>
  <c r="J26" i="3"/>
  <c r="E234" i="5"/>
  <c r="F234" i="5" s="1"/>
  <c r="G234" i="5" s="1"/>
  <c r="L233" i="5"/>
  <c r="E230" i="5"/>
  <c r="F230" i="5" s="1"/>
  <c r="G230" i="5" s="1"/>
  <c r="L229" i="5"/>
  <c r="E226" i="5"/>
  <c r="L225" i="5"/>
  <c r="M225" i="5" s="1"/>
  <c r="N225" i="5" s="1"/>
  <c r="E222" i="5"/>
  <c r="L221" i="5"/>
  <c r="M221" i="5" s="1"/>
  <c r="N221" i="5" s="1"/>
  <c r="E216" i="5"/>
  <c r="F216" i="5" s="1"/>
  <c r="G216" i="5" s="1"/>
  <c r="L215" i="5"/>
  <c r="M215" i="5" s="1"/>
  <c r="N215" i="5" s="1"/>
  <c r="E212" i="5"/>
  <c r="L211" i="5"/>
  <c r="M211" i="5" s="1"/>
  <c r="N211" i="5" s="1"/>
  <c r="E208" i="5"/>
  <c r="L207" i="5"/>
  <c r="M207" i="5" s="1"/>
  <c r="N207" i="5" s="1"/>
  <c r="E204" i="5"/>
  <c r="L203" i="5"/>
  <c r="M203" i="5" s="1"/>
  <c r="N203" i="5" s="1"/>
  <c r="E200" i="5"/>
  <c r="E235" i="5"/>
  <c r="F235" i="5" s="1"/>
  <c r="G235" i="5" s="1"/>
  <c r="L234" i="5"/>
  <c r="M234" i="5" s="1"/>
  <c r="N234" i="5" s="1"/>
  <c r="E231" i="5"/>
  <c r="F231" i="5" s="1"/>
  <c r="G231" i="5" s="1"/>
  <c r="L230" i="5"/>
  <c r="E227" i="5"/>
  <c r="F227" i="5" s="1"/>
  <c r="G227" i="5" s="1"/>
  <c r="L226" i="5"/>
  <c r="E223" i="5"/>
  <c r="F223" i="5" s="1"/>
  <c r="G223" i="5" s="1"/>
  <c r="L222" i="5"/>
  <c r="E219" i="5"/>
  <c r="E217" i="5"/>
  <c r="L216" i="5"/>
  <c r="M216" i="5" s="1"/>
  <c r="N216" i="5" s="1"/>
  <c r="E213" i="5"/>
  <c r="L212" i="5"/>
  <c r="M212" i="5" s="1"/>
  <c r="N212" i="5" s="1"/>
  <c r="E209" i="5"/>
  <c r="L208" i="5"/>
  <c r="M208" i="5" s="1"/>
  <c r="N208" i="5" s="1"/>
  <c r="E205" i="5"/>
  <c r="L204" i="5"/>
  <c r="M204" i="5" s="1"/>
  <c r="N204" i="5" s="1"/>
  <c r="E201" i="5"/>
  <c r="L200" i="5"/>
  <c r="L232" i="5"/>
  <c r="M232" i="5" s="1"/>
  <c r="N232" i="5" s="1"/>
  <c r="E229" i="5"/>
  <c r="L224" i="5"/>
  <c r="M224" i="5" s="1"/>
  <c r="N224" i="5" s="1"/>
  <c r="E221" i="5"/>
  <c r="L214" i="5"/>
  <c r="E211" i="5"/>
  <c r="F211" i="5" s="1"/>
  <c r="G211" i="5" s="1"/>
  <c r="L206" i="5"/>
  <c r="E203" i="5"/>
  <c r="F203" i="5" s="1"/>
  <c r="G203" i="5" s="1"/>
  <c r="Q203" i="5" s="1"/>
  <c r="E198" i="5"/>
  <c r="F198" i="5" s="1"/>
  <c r="G198" i="5" s="1"/>
  <c r="L197" i="5"/>
  <c r="E192" i="5"/>
  <c r="F192" i="5" s="1"/>
  <c r="G192" i="5" s="1"/>
  <c r="L191" i="5"/>
  <c r="E188" i="5"/>
  <c r="L187" i="5"/>
  <c r="M187" i="5" s="1"/>
  <c r="N187" i="5" s="1"/>
  <c r="E184" i="5"/>
  <c r="F184" i="5" s="1"/>
  <c r="G184" i="5" s="1"/>
  <c r="L183" i="5"/>
  <c r="M183" i="5" s="1"/>
  <c r="N183" i="5" s="1"/>
  <c r="E180" i="5"/>
  <c r="F180" i="5" s="1"/>
  <c r="G180" i="5" s="1"/>
  <c r="E178" i="5"/>
  <c r="L177" i="5"/>
  <c r="M177" i="5" s="1"/>
  <c r="N177" i="5" s="1"/>
  <c r="E174" i="5"/>
  <c r="L173" i="5"/>
  <c r="M173" i="5" s="1"/>
  <c r="N173" i="5" s="1"/>
  <c r="E170" i="5"/>
  <c r="L169" i="5"/>
  <c r="M169" i="5" s="1"/>
  <c r="N169" i="5" s="1"/>
  <c r="E224" i="5"/>
  <c r="F224" i="5" s="1"/>
  <c r="G224" i="5" s="1"/>
  <c r="Q224" i="5" s="1"/>
  <c r="L219" i="5"/>
  <c r="E214" i="5"/>
  <c r="L209" i="5"/>
  <c r="E202" i="5"/>
  <c r="F202" i="5" s="1"/>
  <c r="G202" i="5" s="1"/>
  <c r="Q202" i="5" s="1"/>
  <c r="L199" i="5"/>
  <c r="M199" i="5" s="1"/>
  <c r="N199" i="5" s="1"/>
  <c r="L196" i="5"/>
  <c r="E194" i="5"/>
  <c r="F194" i="5" s="1"/>
  <c r="G194" i="5" s="1"/>
  <c r="L192" i="5"/>
  <c r="E191" i="5"/>
  <c r="L189" i="5"/>
  <c r="L186" i="5"/>
  <c r="E181" i="5"/>
  <c r="L176" i="5"/>
  <c r="E171" i="5"/>
  <c r="E166" i="5"/>
  <c r="L165" i="5"/>
  <c r="L163" i="5"/>
  <c r="M163" i="5" s="1"/>
  <c r="N163" i="5" s="1"/>
  <c r="E160" i="5"/>
  <c r="L159" i="5"/>
  <c r="E156" i="5"/>
  <c r="F156" i="5" s="1"/>
  <c r="G156" i="5" s="1"/>
  <c r="L155" i="5"/>
  <c r="E233" i="5"/>
  <c r="L231" i="5"/>
  <c r="M231" i="5" s="1"/>
  <c r="N231" i="5" s="1"/>
  <c r="L228" i="5"/>
  <c r="M228" i="5" s="1"/>
  <c r="N228" i="5" s="1"/>
  <c r="E206" i="5"/>
  <c r="F206" i="5" s="1"/>
  <c r="G206" i="5" s="1"/>
  <c r="L201" i="5"/>
  <c r="L198" i="5"/>
  <c r="M198" i="5" s="1"/>
  <c r="N198" i="5" s="1"/>
  <c r="E197" i="5"/>
  <c r="F197" i="5" s="1"/>
  <c r="G197" i="5" s="1"/>
  <c r="E193" i="5"/>
  <c r="F193" i="5" s="1"/>
  <c r="G193" i="5" s="1"/>
  <c r="E190" i="5"/>
  <c r="L188" i="5"/>
  <c r="M188" i="5" s="1"/>
  <c r="N188" i="5" s="1"/>
  <c r="E187" i="5"/>
  <c r="F187" i="5" s="1"/>
  <c r="G187" i="5" s="1"/>
  <c r="Q187" i="5" s="1"/>
  <c r="L185" i="5"/>
  <c r="M185" i="5" s="1"/>
  <c r="N185" i="5" s="1"/>
  <c r="L182" i="5"/>
  <c r="L178" i="5"/>
  <c r="M178" i="5" s="1"/>
  <c r="N178" i="5" s="1"/>
  <c r="E177" i="5"/>
  <c r="F177" i="5" s="1"/>
  <c r="G177" i="5" s="1"/>
  <c r="Q177" i="5" s="1"/>
  <c r="L175" i="5"/>
  <c r="L172" i="5"/>
  <c r="E167" i="5"/>
  <c r="L166" i="5"/>
  <c r="M166" i="5" s="1"/>
  <c r="N166" i="5" s="1"/>
  <c r="E161" i="5"/>
  <c r="F161" i="5" s="1"/>
  <c r="G161" i="5" s="1"/>
  <c r="L160" i="5"/>
  <c r="E157" i="5"/>
  <c r="F157" i="5" s="1"/>
  <c r="G157" i="5" s="1"/>
  <c r="L156" i="5"/>
  <c r="L235" i="5"/>
  <c r="M235" i="5" s="1"/>
  <c r="N235" i="5" s="1"/>
  <c r="E228" i="5"/>
  <c r="E225" i="5"/>
  <c r="L223" i="5"/>
  <c r="L220" i="5"/>
  <c r="M220" i="5" s="1"/>
  <c r="N220" i="5" s="1"/>
  <c r="E215" i="5"/>
  <c r="F215" i="5" s="1"/>
  <c r="G215" i="5" s="1"/>
  <c r="Q215" i="5" s="1"/>
  <c r="L213" i="5"/>
  <c r="L210" i="5"/>
  <c r="E199" i="5"/>
  <c r="E196" i="5"/>
  <c r="L194" i="5"/>
  <c r="M194" i="5" s="1"/>
  <c r="N194" i="5" s="1"/>
  <c r="E189" i="5"/>
  <c r="F189" i="5" s="1"/>
  <c r="G189" i="5" s="1"/>
  <c r="E186" i="5"/>
  <c r="L184" i="5"/>
  <c r="E183" i="5"/>
  <c r="L181" i="5"/>
  <c r="M181" i="5" s="1"/>
  <c r="N181" i="5" s="1"/>
  <c r="E176" i="5"/>
  <c r="F176" i="5" s="1"/>
  <c r="G176" i="5" s="1"/>
  <c r="L174" i="5"/>
  <c r="M174" i="5" s="1"/>
  <c r="N174" i="5" s="1"/>
  <c r="E173" i="5"/>
  <c r="F173" i="5" s="1"/>
  <c r="G173" i="5" s="1"/>
  <c r="Q173" i="5" s="1"/>
  <c r="L171" i="5"/>
  <c r="E168" i="5"/>
  <c r="F168" i="5" s="1"/>
  <c r="G168" i="5" s="1"/>
  <c r="L167" i="5"/>
  <c r="E162" i="5"/>
  <c r="F162" i="5" s="1"/>
  <c r="G162" i="5" s="1"/>
  <c r="L161" i="5"/>
  <c r="M161" i="5" s="1"/>
  <c r="N161" i="5" s="1"/>
  <c r="E158" i="5"/>
  <c r="L157" i="5"/>
  <c r="M157" i="5" s="1"/>
  <c r="N157" i="5" s="1"/>
  <c r="E232" i="5"/>
  <c r="E220" i="5"/>
  <c r="F220" i="5" s="1"/>
  <c r="G220" i="5" s="1"/>
  <c r="Q220" i="5" s="1"/>
  <c r="L202" i="5"/>
  <c r="M202" i="5" s="1"/>
  <c r="N202" i="5" s="1"/>
  <c r="E185" i="5"/>
  <c r="E182" i="5"/>
  <c r="F182" i="5" s="1"/>
  <c r="G182" i="5" s="1"/>
  <c r="E165" i="5"/>
  <c r="F165" i="5" s="1"/>
  <c r="G165" i="5" s="1"/>
  <c r="L162" i="5"/>
  <c r="M162" i="5" s="1"/>
  <c r="N162" i="5" s="1"/>
  <c r="E153" i="5"/>
  <c r="F153" i="5" s="1"/>
  <c r="G153" i="5" s="1"/>
  <c r="L152" i="5"/>
  <c r="M152" i="5" s="1"/>
  <c r="N152" i="5" s="1"/>
  <c r="E149" i="5"/>
  <c r="L148" i="5"/>
  <c r="M148" i="5" s="1"/>
  <c r="N148" i="5" s="1"/>
  <c r="E145" i="5"/>
  <c r="L144" i="5"/>
  <c r="M144" i="5" s="1"/>
  <c r="N144" i="5" s="1"/>
  <c r="E141" i="5"/>
  <c r="L140" i="5"/>
  <c r="M140" i="5" s="1"/>
  <c r="N140" i="5" s="1"/>
  <c r="E136" i="5"/>
  <c r="F136" i="5" s="1"/>
  <c r="G136" i="5" s="1"/>
  <c r="E135" i="5"/>
  <c r="L134" i="5"/>
  <c r="M134" i="5" s="1"/>
  <c r="N134" i="5" s="1"/>
  <c r="E131" i="5"/>
  <c r="E130" i="5"/>
  <c r="F130" i="5" s="1"/>
  <c r="G130" i="5" s="1"/>
  <c r="L129" i="5"/>
  <c r="E121" i="5"/>
  <c r="L120" i="5"/>
  <c r="M120" i="5" s="1"/>
  <c r="N120" i="5" s="1"/>
  <c r="E117" i="5"/>
  <c r="E207" i="5"/>
  <c r="F207" i="5" s="1"/>
  <c r="G207" i="5" s="1"/>
  <c r="Q207" i="5" s="1"/>
  <c r="L193" i="5"/>
  <c r="M193" i="5" s="1"/>
  <c r="N193" i="5" s="1"/>
  <c r="L190" i="5"/>
  <c r="M190" i="5" s="1"/>
  <c r="N190" i="5" s="1"/>
  <c r="E175" i="5"/>
  <c r="E172" i="5"/>
  <c r="F172" i="5" s="1"/>
  <c r="G172" i="5" s="1"/>
  <c r="E169" i="5"/>
  <c r="F169" i="5" s="1"/>
  <c r="G169" i="5" s="1"/>
  <c r="Q169" i="5" s="1"/>
  <c r="E154" i="5"/>
  <c r="L153" i="5"/>
  <c r="E150" i="5"/>
  <c r="L149" i="5"/>
  <c r="M149" i="5" s="1"/>
  <c r="N149" i="5" s="1"/>
  <c r="E146" i="5"/>
  <c r="L145" i="5"/>
  <c r="E142" i="5"/>
  <c r="F142" i="5" s="1"/>
  <c r="G142" i="5" s="1"/>
  <c r="L141" i="5"/>
  <c r="E137" i="5"/>
  <c r="L136" i="5"/>
  <c r="L135" i="5"/>
  <c r="M135" i="5" s="1"/>
  <c r="N135" i="5" s="1"/>
  <c r="E132" i="5"/>
  <c r="L131" i="5"/>
  <c r="M131" i="5" s="1"/>
  <c r="N131" i="5" s="1"/>
  <c r="L130" i="5"/>
  <c r="M130" i="5" s="1"/>
  <c r="N130" i="5" s="1"/>
  <c r="L217" i="5"/>
  <c r="M217" i="5" s="1"/>
  <c r="N217" i="5" s="1"/>
  <c r="L205" i="5"/>
  <c r="L180" i="5"/>
  <c r="L168" i="5"/>
  <c r="E159" i="5"/>
  <c r="E155" i="5"/>
  <c r="L154" i="5"/>
  <c r="M154" i="5" s="1"/>
  <c r="N154" i="5" s="1"/>
  <c r="E151" i="5"/>
  <c r="F151" i="5" s="1"/>
  <c r="G151" i="5" s="1"/>
  <c r="L150" i="5"/>
  <c r="E147" i="5"/>
  <c r="F147" i="5" s="1"/>
  <c r="G147" i="5" s="1"/>
  <c r="L146" i="5"/>
  <c r="E143" i="5"/>
  <c r="F143" i="5" s="1"/>
  <c r="G143" i="5" s="1"/>
  <c r="L142" i="5"/>
  <c r="E139" i="5"/>
  <c r="F139" i="5" s="1"/>
  <c r="G139" i="5" s="1"/>
  <c r="Q139" i="5" s="1"/>
  <c r="E138" i="5"/>
  <c r="L137" i="5"/>
  <c r="M137" i="5" s="1"/>
  <c r="N137" i="5" s="1"/>
  <c r="E133" i="5"/>
  <c r="F133" i="5" s="1"/>
  <c r="G133" i="5" s="1"/>
  <c r="L132" i="5"/>
  <c r="E124" i="5"/>
  <c r="F124" i="5" s="1"/>
  <c r="G124" i="5" s="1"/>
  <c r="E123" i="5"/>
  <c r="F123" i="5" s="1"/>
  <c r="G123" i="5" s="1"/>
  <c r="L122" i="5"/>
  <c r="E119" i="5"/>
  <c r="F119" i="5" s="1"/>
  <c r="G119" i="5" s="1"/>
  <c r="L118" i="5"/>
  <c r="L151" i="5"/>
  <c r="M151" i="5" s="1"/>
  <c r="N151" i="5" s="1"/>
  <c r="E140" i="5"/>
  <c r="E134" i="5"/>
  <c r="L121" i="5"/>
  <c r="M121" i="5" s="1"/>
  <c r="N121" i="5" s="1"/>
  <c r="E118" i="5"/>
  <c r="F118" i="5" s="1"/>
  <c r="G118" i="5" s="1"/>
  <c r="E114" i="5"/>
  <c r="F114" i="5" s="1"/>
  <c r="G114" i="5" s="1"/>
  <c r="L113" i="5"/>
  <c r="E110" i="5"/>
  <c r="F110" i="5" s="1"/>
  <c r="G110" i="5" s="1"/>
  <c r="L109" i="5"/>
  <c r="E106" i="5"/>
  <c r="F106" i="5" s="1"/>
  <c r="G106" i="5" s="1"/>
  <c r="L105" i="5"/>
  <c r="L101" i="5"/>
  <c r="M101" i="5" s="1"/>
  <c r="N101" i="5" s="1"/>
  <c r="E98" i="5"/>
  <c r="F98" i="5" s="1"/>
  <c r="G98" i="5" s="1"/>
  <c r="L97" i="5"/>
  <c r="M97" i="5" s="1"/>
  <c r="N97" i="5" s="1"/>
  <c r="E94" i="5"/>
  <c r="E90" i="5"/>
  <c r="F90" i="5" s="1"/>
  <c r="G90" i="5" s="1"/>
  <c r="L89" i="5"/>
  <c r="M89" i="5" s="1"/>
  <c r="N89" i="5" s="1"/>
  <c r="E86" i="5"/>
  <c r="L85" i="5"/>
  <c r="M85" i="5" s="1"/>
  <c r="N85" i="5" s="1"/>
  <c r="Q85" i="5" s="1"/>
  <c r="E82" i="5"/>
  <c r="L81" i="5"/>
  <c r="M81" i="5" s="1"/>
  <c r="N81" i="5" s="1"/>
  <c r="Q81" i="5" s="1"/>
  <c r="M80" i="5" s="1"/>
  <c r="N80" i="5" s="1"/>
  <c r="E78" i="5"/>
  <c r="F78" i="5" s="1"/>
  <c r="G78" i="5" s="1"/>
  <c r="L77" i="5"/>
  <c r="M77" i="5" s="1"/>
  <c r="N77" i="5" s="1"/>
  <c r="E74" i="5"/>
  <c r="L170" i="5"/>
  <c r="M170" i="5" s="1"/>
  <c r="N170" i="5" s="1"/>
  <c r="E163" i="5"/>
  <c r="E144" i="5"/>
  <c r="L139" i="5"/>
  <c r="M139" i="5" s="1"/>
  <c r="N139" i="5" s="1"/>
  <c r="L133" i="5"/>
  <c r="M133" i="5" s="1"/>
  <c r="N133" i="5" s="1"/>
  <c r="L123" i="5"/>
  <c r="M123" i="5" s="1"/>
  <c r="N123" i="5" s="1"/>
  <c r="E120" i="5"/>
  <c r="F120" i="5" s="1"/>
  <c r="G120" i="5" s="1"/>
  <c r="Q120" i="5" s="1"/>
  <c r="E115" i="5"/>
  <c r="F115" i="5" s="1"/>
  <c r="G115" i="5" s="1"/>
  <c r="L114" i="5"/>
  <c r="M114" i="5" s="1"/>
  <c r="N114" i="5" s="1"/>
  <c r="E111" i="5"/>
  <c r="L110" i="5"/>
  <c r="M110" i="5" s="1"/>
  <c r="N110" i="5" s="1"/>
  <c r="E107" i="5"/>
  <c r="L106" i="5"/>
  <c r="M106" i="5" s="1"/>
  <c r="N106" i="5" s="1"/>
  <c r="E99" i="5"/>
  <c r="L98" i="5"/>
  <c r="E95" i="5"/>
  <c r="L94" i="5"/>
  <c r="M94" i="5" s="1"/>
  <c r="N94" i="5" s="1"/>
  <c r="E91" i="5"/>
  <c r="F91" i="5" s="1"/>
  <c r="G91" i="5" s="1"/>
  <c r="L90" i="5"/>
  <c r="E87" i="5"/>
  <c r="F87" i="5" s="1"/>
  <c r="G87" i="5" s="1"/>
  <c r="L86" i="5"/>
  <c r="E83" i="5"/>
  <c r="F83" i="5" s="1"/>
  <c r="G83" i="5" s="1"/>
  <c r="L82" i="5"/>
  <c r="E79" i="5"/>
  <c r="F79" i="5" s="1"/>
  <c r="G79" i="5" s="1"/>
  <c r="L78" i="5"/>
  <c r="M78" i="5" s="1"/>
  <c r="N78" i="5" s="1"/>
  <c r="E75" i="5"/>
  <c r="L74" i="5"/>
  <c r="L124" i="5"/>
  <c r="M124" i="5" s="1"/>
  <c r="N124" i="5" s="1"/>
  <c r="L119" i="5"/>
  <c r="E113" i="5"/>
  <c r="L108" i="5"/>
  <c r="E105" i="5"/>
  <c r="F105" i="5" s="1"/>
  <c r="G105" i="5" s="1"/>
  <c r="L100" i="5"/>
  <c r="E97" i="5"/>
  <c r="L227" i="5"/>
  <c r="M227" i="5" s="1"/>
  <c r="N227" i="5" s="1"/>
  <c r="E210" i="5"/>
  <c r="F210" i="5" s="1"/>
  <c r="G210" i="5" s="1"/>
  <c r="E148" i="5"/>
  <c r="F148" i="5" s="1"/>
  <c r="G148" i="5" s="1"/>
  <c r="Q148" i="5" s="1"/>
  <c r="L143" i="5"/>
  <c r="M143" i="5" s="1"/>
  <c r="N143" i="5" s="1"/>
  <c r="E129" i="5"/>
  <c r="E122" i="5"/>
  <c r="L117" i="5"/>
  <c r="E116" i="5"/>
  <c r="L115" i="5"/>
  <c r="M115" i="5" s="1"/>
  <c r="N115" i="5" s="1"/>
  <c r="E112" i="5"/>
  <c r="L111" i="5"/>
  <c r="M111" i="5" s="1"/>
  <c r="N111" i="5" s="1"/>
  <c r="E108" i="5"/>
  <c r="L107" i="5"/>
  <c r="M107" i="5" s="1"/>
  <c r="N107" i="5" s="1"/>
  <c r="E104" i="5"/>
  <c r="E100" i="5"/>
  <c r="F100" i="5" s="1"/>
  <c r="G100" i="5" s="1"/>
  <c r="L99" i="5"/>
  <c r="M99" i="5" s="1"/>
  <c r="N99" i="5" s="1"/>
  <c r="E96" i="5"/>
  <c r="F96" i="5" s="1"/>
  <c r="G96" i="5" s="1"/>
  <c r="L95" i="5"/>
  <c r="M95" i="5" s="1"/>
  <c r="N95" i="5" s="1"/>
  <c r="L91" i="5"/>
  <c r="M91" i="5" s="1"/>
  <c r="N91" i="5" s="1"/>
  <c r="E88" i="5"/>
  <c r="F88" i="5" s="1"/>
  <c r="G88" i="5" s="1"/>
  <c r="L87" i="5"/>
  <c r="E84" i="5"/>
  <c r="F84" i="5" s="1"/>
  <c r="G84" i="5" s="1"/>
  <c r="L83" i="5"/>
  <c r="E80" i="5"/>
  <c r="F80" i="5" s="1"/>
  <c r="G80" i="5" s="1"/>
  <c r="L79" i="5"/>
  <c r="M79" i="5" s="1"/>
  <c r="N79" i="5" s="1"/>
  <c r="E76" i="5"/>
  <c r="F76" i="5" s="1"/>
  <c r="G76" i="5" s="1"/>
  <c r="L75" i="5"/>
  <c r="L158" i="5"/>
  <c r="M158" i="5" s="1"/>
  <c r="N158" i="5" s="1"/>
  <c r="E152" i="5"/>
  <c r="L147" i="5"/>
  <c r="M147" i="5" s="1"/>
  <c r="N147" i="5" s="1"/>
  <c r="L138" i="5"/>
  <c r="L116" i="5"/>
  <c r="M116" i="5" s="1"/>
  <c r="N116" i="5" s="1"/>
  <c r="L112" i="5"/>
  <c r="E109" i="5"/>
  <c r="F109" i="5" s="1"/>
  <c r="G109" i="5" s="1"/>
  <c r="L104" i="5"/>
  <c r="E101" i="5"/>
  <c r="L96" i="5"/>
  <c r="E77" i="5"/>
  <c r="F77" i="5" s="1"/>
  <c r="G77" i="5" s="1"/>
  <c r="L88" i="5"/>
  <c r="M88" i="5" s="1"/>
  <c r="N88" i="5" s="1"/>
  <c r="F20" i="2"/>
  <c r="G20" i="2" s="1"/>
  <c r="Q20" i="2" s="1"/>
  <c r="D16" i="3"/>
  <c r="D26" i="3"/>
  <c r="F28" i="2"/>
  <c r="G28" i="2" s="1"/>
  <c r="Q28" i="2" s="1"/>
  <c r="J17" i="3"/>
  <c r="M17" i="4"/>
  <c r="N17" i="4" s="1"/>
  <c r="Q17" i="4" s="1"/>
  <c r="L84" i="5"/>
  <c r="M84" i="5" s="1"/>
  <c r="N84" i="5" s="1"/>
  <c r="E89" i="5"/>
  <c r="F89" i="5" s="1"/>
  <c r="G89" i="5" s="1"/>
  <c r="Q89" i="5" s="1"/>
  <c r="D17" i="3"/>
  <c r="J19" i="3"/>
  <c r="D21" i="3"/>
  <c r="F21" i="3" s="1"/>
  <c r="J23" i="3"/>
  <c r="L23" i="3" s="1"/>
  <c r="D25" i="3"/>
  <c r="J16" i="3"/>
  <c r="D18" i="3"/>
  <c r="J20" i="3"/>
  <c r="L20" i="3" s="1"/>
  <c r="D22" i="3"/>
  <c r="F22" i="3" s="1"/>
  <c r="O22" i="3" s="1"/>
  <c r="J24" i="3"/>
  <c r="L24" i="3" s="1"/>
  <c r="O24" i="3" s="1"/>
  <c r="E20" i="6"/>
  <c r="G20" i="6" s="1"/>
  <c r="L20" i="6" s="1"/>
  <c r="E19" i="6"/>
  <c r="E18" i="6"/>
  <c r="E17" i="6"/>
  <c r="E13" i="6"/>
  <c r="L12" i="6"/>
  <c r="M12" i="6" s="1"/>
  <c r="N12" i="6" s="1"/>
  <c r="E16" i="6"/>
  <c r="G16" i="6" s="1"/>
  <c r="E14" i="6"/>
  <c r="L13" i="6"/>
  <c r="E12" i="6"/>
  <c r="F12" i="6" s="1"/>
  <c r="G12" i="6" s="1"/>
  <c r="Q12" i="6" s="1"/>
  <c r="F26" i="7"/>
  <c r="G26" i="7" s="1"/>
  <c r="Q4" i="6"/>
  <c r="Q5" i="6" s="1"/>
  <c r="Q3" i="7"/>
  <c r="Q6" i="7"/>
  <c r="L26" i="7"/>
  <c r="E27" i="7"/>
  <c r="F27" i="7" s="1"/>
  <c r="G27" i="7" s="1"/>
  <c r="Q5" i="7"/>
  <c r="L28" i="7"/>
  <c r="M28" i="7" s="1"/>
  <c r="N28" i="7" s="1"/>
  <c r="L27" i="7"/>
  <c r="E28" i="7"/>
  <c r="F28" i="7" s="1"/>
  <c r="G28" i="7" s="1"/>
  <c r="Q28" i="7" s="1"/>
  <c r="E31" i="7"/>
  <c r="G31" i="7" s="1"/>
  <c r="E32" i="7"/>
  <c r="E33" i="7"/>
  <c r="E34" i="7"/>
  <c r="L17" i="3" l="1"/>
  <c r="Q123" i="5"/>
  <c r="Q143" i="5"/>
  <c r="F141" i="5" s="1"/>
  <c r="G141" i="5" s="1"/>
  <c r="Q77" i="5"/>
  <c r="Q84" i="5"/>
  <c r="Q198" i="5"/>
  <c r="F196" i="5" s="1"/>
  <c r="G196" i="5" s="1"/>
  <c r="Q231" i="5"/>
  <c r="M8" i="4"/>
  <c r="N8" i="4" s="1"/>
  <c r="F8" i="4"/>
  <c r="G8" i="4" s="1"/>
  <c r="Q8" i="4" s="1"/>
  <c r="G34" i="7"/>
  <c r="L34" i="7" s="1"/>
  <c r="Q147" i="5"/>
  <c r="M27" i="7"/>
  <c r="N27" i="7" s="1"/>
  <c r="Q27" i="7" s="1"/>
  <c r="G33" i="7" s="1"/>
  <c r="L33" i="7" s="1"/>
  <c r="M26" i="7"/>
  <c r="N26" i="7" s="1"/>
  <c r="Q6" i="6"/>
  <c r="M14" i="6" s="1"/>
  <c r="N14" i="6" s="1"/>
  <c r="G17" i="6"/>
  <c r="L17" i="6" s="1"/>
  <c r="O21" i="3"/>
  <c r="Q80" i="5"/>
  <c r="F94" i="5" s="1"/>
  <c r="G94" i="5" s="1"/>
  <c r="Q94" i="5" s="1"/>
  <c r="Q88" i="5"/>
  <c r="Q91" i="5"/>
  <c r="M90" i="5" s="1"/>
  <c r="N90" i="5" s="1"/>
  <c r="Q90" i="5" s="1"/>
  <c r="Q78" i="5"/>
  <c r="F75" i="5" s="1"/>
  <c r="G75" i="5" s="1"/>
  <c r="Q75" i="5" s="1"/>
  <c r="M74" i="5" s="1"/>
  <c r="N74" i="5" s="1"/>
  <c r="F86" i="5"/>
  <c r="G86" i="5" s="1"/>
  <c r="Q106" i="5"/>
  <c r="Q114" i="5"/>
  <c r="M122" i="5"/>
  <c r="N122" i="5" s="1"/>
  <c r="Q133" i="5"/>
  <c r="M132" i="5" s="1"/>
  <c r="N132" i="5" s="1"/>
  <c r="Q162" i="5"/>
  <c r="M160" i="5" s="1"/>
  <c r="N160" i="5" s="1"/>
  <c r="Q157" i="5"/>
  <c r="F167" i="5"/>
  <c r="G167" i="5" s="1"/>
  <c r="M186" i="5"/>
  <c r="N186" i="5" s="1"/>
  <c r="Q194" i="5"/>
  <c r="M192" i="5" s="1"/>
  <c r="N192" i="5" s="1"/>
  <c r="Q192" i="5" s="1"/>
  <c r="M191" i="5" s="1"/>
  <c r="N191" i="5" s="1"/>
  <c r="F209" i="5"/>
  <c r="G209" i="5" s="1"/>
  <c r="F222" i="5"/>
  <c r="G222" i="5" s="1"/>
  <c r="F13" i="6"/>
  <c r="G13" i="6" s="1"/>
  <c r="F155" i="5"/>
  <c r="G155" i="5" s="1"/>
  <c r="Q26" i="7"/>
  <c r="G32" i="7" s="1"/>
  <c r="L16" i="6"/>
  <c r="L16" i="3"/>
  <c r="L19" i="3"/>
  <c r="O19" i="3" s="1"/>
  <c r="F16" i="3" s="1"/>
  <c r="M138" i="5"/>
  <c r="N138" i="5" s="1"/>
  <c r="M75" i="5"/>
  <c r="N75" i="5" s="1"/>
  <c r="M83" i="5"/>
  <c r="N83" i="5" s="1"/>
  <c r="Q83" i="5" s="1"/>
  <c r="M82" i="5" s="1"/>
  <c r="N82" i="5" s="1"/>
  <c r="Q151" i="5"/>
  <c r="M150" i="5" s="1"/>
  <c r="N150" i="5" s="1"/>
  <c r="F175" i="5"/>
  <c r="G175" i="5" s="1"/>
  <c r="F117" i="5"/>
  <c r="G117" i="5" s="1"/>
  <c r="Q130" i="5"/>
  <c r="M129" i="5" s="1"/>
  <c r="N129" i="5" s="1"/>
  <c r="F145" i="5"/>
  <c r="G145" i="5" s="1"/>
  <c r="M201" i="5"/>
  <c r="N201" i="5" s="1"/>
  <c r="F171" i="5"/>
  <c r="G171" i="5" s="1"/>
  <c r="Q211" i="5"/>
  <c r="F229" i="5"/>
  <c r="G229" i="5" s="1"/>
  <c r="Q227" i="5"/>
  <c r="M226" i="5" s="1"/>
  <c r="N226" i="5" s="1"/>
  <c r="Q235" i="5"/>
  <c r="F233" i="5" s="1"/>
  <c r="G233" i="5" s="1"/>
  <c r="O23" i="3"/>
  <c r="F18" i="3" s="1"/>
  <c r="O18" i="3" s="1"/>
  <c r="F26" i="3" s="1"/>
  <c r="M13" i="6"/>
  <c r="N13" i="6" s="1"/>
  <c r="M87" i="5"/>
  <c r="N87" i="5" s="1"/>
  <c r="Q87" i="5" s="1"/>
  <c r="M86" i="5" s="1"/>
  <c r="N86" i="5" s="1"/>
  <c r="L31" i="7"/>
  <c r="F17" i="3"/>
  <c r="O17" i="3" s="1"/>
  <c r="L25" i="3" s="1"/>
  <c r="F104" i="5"/>
  <c r="G104" i="5" s="1"/>
  <c r="F112" i="5"/>
  <c r="G112" i="5" s="1"/>
  <c r="Q79" i="5"/>
  <c r="M76" i="5" s="1"/>
  <c r="N76" i="5" s="1"/>
  <c r="Q76" i="5" s="1"/>
  <c r="F74" i="5" s="1"/>
  <c r="G74" i="5" s="1"/>
  <c r="Q115" i="5"/>
  <c r="M113" i="5" s="1"/>
  <c r="N113" i="5" s="1"/>
  <c r="F82" i="5"/>
  <c r="G82" i="5" s="1"/>
  <c r="Q110" i="5"/>
  <c r="F108" i="5" s="1"/>
  <c r="G108" i="5" s="1"/>
  <c r="Q124" i="5"/>
  <c r="F122" i="5" s="1"/>
  <c r="G122" i="5" s="1"/>
  <c r="M146" i="5"/>
  <c r="N146" i="5" s="1"/>
  <c r="Q161" i="5"/>
  <c r="F159" i="5" s="1"/>
  <c r="G159" i="5" s="1"/>
  <c r="Q193" i="5"/>
  <c r="F191" i="5" s="1"/>
  <c r="G191" i="5" s="1"/>
  <c r="M219" i="5"/>
  <c r="N219" i="5" s="1"/>
  <c r="F205" i="5"/>
  <c r="G205" i="5" s="1"/>
  <c r="F213" i="5"/>
  <c r="G213" i="5" s="1"/>
  <c r="F200" i="5"/>
  <c r="G200" i="5" s="1"/>
  <c r="Q216" i="5"/>
  <c r="M214" i="5" s="1"/>
  <c r="N214" i="5" s="1"/>
  <c r="Q234" i="5"/>
  <c r="M233" i="5" s="1"/>
  <c r="N233" i="5" s="1"/>
  <c r="O20" i="3"/>
  <c r="F97" i="5" l="1"/>
  <c r="G97" i="5" s="1"/>
  <c r="Q97" i="5" s="1"/>
  <c r="M96" i="5" s="1"/>
  <c r="N96" i="5" s="1"/>
  <c r="Q96" i="5" s="1"/>
  <c r="F152" i="5" s="1"/>
  <c r="G152" i="5" s="1"/>
  <c r="Q152" i="5" s="1"/>
  <c r="F150" i="5" s="1"/>
  <c r="G150" i="5" s="1"/>
  <c r="Q150" i="5" s="1"/>
  <c r="Q122" i="5"/>
  <c r="F185" i="5" s="1"/>
  <c r="G185" i="5" s="1"/>
  <c r="Q185" i="5" s="1"/>
  <c r="M184" i="5" s="1"/>
  <c r="N184" i="5" s="1"/>
  <c r="Q184" i="5" s="1"/>
  <c r="Q74" i="5"/>
  <c r="L32" i="7"/>
  <c r="N35" i="7"/>
  <c r="F111" i="5"/>
  <c r="G111" i="5" s="1"/>
  <c r="Q111" i="5" s="1"/>
  <c r="M109" i="5" s="1"/>
  <c r="N109" i="5" s="1"/>
  <c r="Q109" i="5" s="1"/>
  <c r="M108" i="5" s="1"/>
  <c r="N108" i="5" s="1"/>
  <c r="Q108" i="5" s="1"/>
  <c r="F135" i="5" s="1"/>
  <c r="G135" i="5" s="1"/>
  <c r="Q135" i="5" s="1"/>
  <c r="F188" i="5"/>
  <c r="G188" i="5" s="1"/>
  <c r="Q188" i="5" s="1"/>
  <c r="F186" i="5" s="1"/>
  <c r="G186" i="5" s="1"/>
  <c r="Q186" i="5" s="1"/>
  <c r="F95" i="5"/>
  <c r="G95" i="5" s="1"/>
  <c r="Q95" i="5" s="1"/>
  <c r="F158" i="5"/>
  <c r="G158" i="5" s="1"/>
  <c r="Q158" i="5" s="1"/>
  <c r="M156" i="5" s="1"/>
  <c r="N156" i="5" s="1"/>
  <c r="Q156" i="5" s="1"/>
  <c r="M155" i="5" s="1"/>
  <c r="N155" i="5" s="1"/>
  <c r="Q155" i="5" s="1"/>
  <c r="F121" i="5"/>
  <c r="G121" i="5" s="1"/>
  <c r="Q121" i="5" s="1"/>
  <c r="M119" i="5" s="1"/>
  <c r="N119" i="5" s="1"/>
  <c r="Q119" i="5" s="1"/>
  <c r="M118" i="5" s="1"/>
  <c r="N118" i="5" s="1"/>
  <c r="Q118" i="5" s="1"/>
  <c r="M117" i="5" s="1"/>
  <c r="N117" i="5" s="1"/>
  <c r="F116" i="5"/>
  <c r="G116" i="5" s="1"/>
  <c r="Q116" i="5" s="1"/>
  <c r="F113" i="5" s="1"/>
  <c r="G113" i="5" s="1"/>
  <c r="Q113" i="5" s="1"/>
  <c r="M112" i="5" s="1"/>
  <c r="N112" i="5" s="1"/>
  <c r="Q112" i="5" s="1"/>
  <c r="F163" i="5"/>
  <c r="G163" i="5" s="1"/>
  <c r="Q163" i="5" s="1"/>
  <c r="F160" i="5" s="1"/>
  <c r="G160" i="5" s="1"/>
  <c r="Q160" i="5" s="1"/>
  <c r="M159" i="5" s="1"/>
  <c r="N159" i="5" s="1"/>
  <c r="F134" i="5"/>
  <c r="G134" i="5" s="1"/>
  <c r="Q134" i="5" s="1"/>
  <c r="F132" i="5" s="1"/>
  <c r="G132" i="5" s="1"/>
  <c r="Q132" i="5" s="1"/>
  <c r="F131" i="5"/>
  <c r="G131" i="5" s="1"/>
  <c r="Q131" i="5" s="1"/>
  <c r="F129" i="5" s="1"/>
  <c r="G129" i="5" s="1"/>
  <c r="Q129" i="5" s="1"/>
  <c r="F99" i="5"/>
  <c r="G99" i="5" s="1"/>
  <c r="Q99" i="5" s="1"/>
  <c r="M98" i="5" s="1"/>
  <c r="N98" i="5" s="1"/>
  <c r="Q98" i="5" s="1"/>
  <c r="F101" i="5"/>
  <c r="G101" i="5" s="1"/>
  <c r="Q101" i="5" s="1"/>
  <c r="M100" i="5" s="1"/>
  <c r="N100" i="5" s="1"/>
  <c r="Q100" i="5" s="1"/>
  <c r="F190" i="5" s="1"/>
  <c r="G190" i="5" s="1"/>
  <c r="Q190" i="5" s="1"/>
  <c r="M189" i="5" s="1"/>
  <c r="N189" i="5" s="1"/>
  <c r="Q189" i="5" s="1"/>
  <c r="F174" i="5"/>
  <c r="G174" i="5" s="1"/>
  <c r="Q174" i="5" s="1"/>
  <c r="M172" i="5" s="1"/>
  <c r="N172" i="5" s="1"/>
  <c r="Q172" i="5" s="1"/>
  <c r="M171" i="5" s="1"/>
  <c r="N171" i="5" s="1"/>
  <c r="Q171" i="5" s="1"/>
  <c r="F107" i="5"/>
  <c r="G107" i="5" s="1"/>
  <c r="Q107" i="5" s="1"/>
  <c r="M105" i="5" s="1"/>
  <c r="N105" i="5" s="1"/>
  <c r="Q105" i="5" s="1"/>
  <c r="M104" i="5" s="1"/>
  <c r="N104" i="5" s="1"/>
  <c r="Q104" i="5" s="1"/>
  <c r="F166" i="5" s="1"/>
  <c r="G166" i="5" s="1"/>
  <c r="Q166" i="5" s="1"/>
  <c r="M165" i="5" s="1"/>
  <c r="N165" i="5" s="1"/>
  <c r="Q165" i="5" s="1"/>
  <c r="F170" i="5"/>
  <c r="G170" i="5" s="1"/>
  <c r="Q170" i="5" s="1"/>
  <c r="M168" i="5" s="1"/>
  <c r="N168" i="5" s="1"/>
  <c r="Q168" i="5" s="1"/>
  <c r="M167" i="5" s="1"/>
  <c r="N167" i="5" s="1"/>
  <c r="Q167" i="5" s="1"/>
  <c r="F178" i="5"/>
  <c r="G178" i="5" s="1"/>
  <c r="Q178" i="5" s="1"/>
  <c r="M176" i="5" s="1"/>
  <c r="N176" i="5" s="1"/>
  <c r="Q176" i="5" s="1"/>
  <c r="M175" i="5" s="1"/>
  <c r="N175" i="5" s="1"/>
  <c r="Q159" i="5"/>
  <c r="Q82" i="5"/>
  <c r="Q191" i="5"/>
  <c r="Q13" i="6"/>
  <c r="G18" i="6" s="1"/>
  <c r="L18" i="6" s="1"/>
  <c r="F14" i="6"/>
  <c r="G14" i="6" s="1"/>
  <c r="Q14" i="6" s="1"/>
  <c r="G19" i="6" s="1"/>
  <c r="L19" i="6" s="1"/>
  <c r="Q233" i="5"/>
  <c r="Q175" i="5"/>
  <c r="M13" i="4"/>
  <c r="N13" i="4" s="1"/>
  <c r="F11" i="4"/>
  <c r="G11" i="4" s="1"/>
  <c r="Q11" i="4" s="1"/>
  <c r="F18" i="4" s="1"/>
  <c r="G18" i="4" s="1"/>
  <c r="F12" i="4"/>
  <c r="G12" i="4" s="1"/>
  <c r="Q12" i="4" s="1"/>
  <c r="O16" i="3"/>
  <c r="F25" i="3" s="1"/>
  <c r="O25" i="3" s="1"/>
  <c r="L26" i="3" s="1"/>
  <c r="O26" i="3" s="1"/>
  <c r="Q117" i="5"/>
  <c r="F140" i="5" s="1"/>
  <c r="G140" i="5" s="1"/>
  <c r="Q140" i="5" s="1"/>
  <c r="F138" i="5" s="1"/>
  <c r="G138" i="5" s="1"/>
  <c r="Q138" i="5" s="1"/>
  <c r="Q86" i="5"/>
  <c r="Q35" i="7" l="1"/>
  <c r="F144" i="5"/>
  <c r="G144" i="5" s="1"/>
  <c r="Q144" i="5" s="1"/>
  <c r="M142" i="5" s="1"/>
  <c r="N142" i="5" s="1"/>
  <c r="Q142" i="5" s="1"/>
  <c r="M141" i="5" s="1"/>
  <c r="N141" i="5" s="1"/>
  <c r="Q141" i="5" s="1"/>
  <c r="F149" i="5"/>
  <c r="G149" i="5" s="1"/>
  <c r="Q149" i="5" s="1"/>
  <c r="F146" i="5" s="1"/>
  <c r="G146" i="5" s="1"/>
  <c r="Q146" i="5" s="1"/>
  <c r="M145" i="5" s="1"/>
  <c r="N145" i="5" s="1"/>
  <c r="Q145" i="5" s="1"/>
  <c r="F9" i="4"/>
  <c r="G9" i="4" s="1"/>
  <c r="Q9" i="4" s="1"/>
  <c r="F13" i="4" s="1"/>
  <c r="G13" i="4" s="1"/>
  <c r="Q13" i="4" s="1"/>
  <c r="F14" i="4" s="1"/>
  <c r="G14" i="4" s="1"/>
  <c r="Q14" i="4" s="1"/>
  <c r="M18" i="4" s="1"/>
  <c r="N18" i="4" s="1"/>
  <c r="Q18" i="4" s="1"/>
  <c r="M9" i="4"/>
  <c r="N9" i="4" s="1"/>
  <c r="N20" i="6"/>
  <c r="Q16" i="6" s="1"/>
  <c r="F154" i="5"/>
  <c r="G154" i="5" s="1"/>
  <c r="Q154" i="5" s="1"/>
  <c r="M153" i="5" s="1"/>
  <c r="N153" i="5" s="1"/>
  <c r="Q153" i="5" s="1"/>
  <c r="F137" i="5"/>
  <c r="G137" i="5" s="1"/>
  <c r="Q137" i="5" s="1"/>
  <c r="M136" i="5" s="1"/>
  <c r="N136" i="5" s="1"/>
  <c r="Q136" i="5" s="1"/>
  <c r="F183" i="5"/>
  <c r="G183" i="5" s="1"/>
  <c r="Q183" i="5" s="1"/>
  <c r="M182" i="5" s="1"/>
  <c r="N182" i="5" s="1"/>
  <c r="Q182" i="5" s="1"/>
  <c r="F181" i="5"/>
  <c r="G181" i="5" s="1"/>
  <c r="Q181" i="5" s="1"/>
  <c r="M180" i="5" s="1"/>
  <c r="N180" i="5" s="1"/>
  <c r="Q180" i="5" s="1"/>
  <c r="F225" i="5"/>
  <c r="G225" i="5" s="1"/>
  <c r="Q225" i="5" s="1"/>
  <c r="M223" i="5" s="1"/>
  <c r="N223" i="5" s="1"/>
  <c r="Q223" i="5" s="1"/>
  <c r="M222" i="5" s="1"/>
  <c r="N222" i="5" s="1"/>
  <c r="Q222" i="5" s="1"/>
  <c r="F228" i="5"/>
  <c r="G228" i="5" s="1"/>
  <c r="Q228" i="5" s="1"/>
  <c r="F226" i="5" s="1"/>
  <c r="G226" i="5" s="1"/>
  <c r="Q226" i="5" s="1"/>
  <c r="F232" i="5"/>
  <c r="G232" i="5" s="1"/>
  <c r="Q232" i="5" s="1"/>
  <c r="M230" i="5" s="1"/>
  <c r="N230" i="5" s="1"/>
  <c r="Q230" i="5" s="1"/>
  <c r="M229" i="5" s="1"/>
  <c r="N229" i="5" s="1"/>
  <c r="Q229" i="5" s="1"/>
  <c r="F221" i="5"/>
  <c r="G221" i="5" s="1"/>
  <c r="Q221" i="5" s="1"/>
  <c r="F219" i="5" s="1"/>
  <c r="G219" i="5" s="1"/>
  <c r="Q219" i="5" s="1"/>
  <c r="F217" i="5"/>
  <c r="G217" i="5" s="1"/>
  <c r="Q217" i="5" s="1"/>
  <c r="F214" i="5" s="1"/>
  <c r="G214" i="5" s="1"/>
  <c r="Q214" i="5" s="1"/>
  <c r="M213" i="5" s="1"/>
  <c r="N213" i="5" s="1"/>
  <c r="Q213" i="5" s="1"/>
  <c r="F208" i="5"/>
  <c r="G208" i="5" s="1"/>
  <c r="Q208" i="5" s="1"/>
  <c r="M206" i="5" s="1"/>
  <c r="N206" i="5" s="1"/>
  <c r="Q206" i="5" s="1"/>
  <c r="M205" i="5" s="1"/>
  <c r="N205" i="5" s="1"/>
  <c r="Q205" i="5" s="1"/>
  <c r="F204" i="5"/>
  <c r="G204" i="5" s="1"/>
  <c r="Q204" i="5" s="1"/>
  <c r="F201" i="5" s="1"/>
  <c r="G201" i="5" s="1"/>
  <c r="Q201" i="5" s="1"/>
  <c r="M200" i="5" s="1"/>
  <c r="N200" i="5" s="1"/>
  <c r="Q200" i="5" s="1"/>
  <c r="F212" i="5"/>
  <c r="G212" i="5" s="1"/>
  <c r="Q212" i="5" s="1"/>
  <c r="M210" i="5" s="1"/>
  <c r="N210" i="5" s="1"/>
  <c r="Q210" i="5" s="1"/>
  <c r="M209" i="5" s="1"/>
  <c r="N209" i="5" s="1"/>
  <c r="Q209" i="5" s="1"/>
  <c r="F199" i="5"/>
  <c r="G199" i="5" s="1"/>
  <c r="Q199" i="5" s="1"/>
  <c r="M197" i="5" s="1"/>
  <c r="N197" i="5" s="1"/>
  <c r="Q197" i="5" s="1"/>
  <c r="M196" i="5" s="1"/>
  <c r="N196" i="5" s="1"/>
  <c r="Q196" i="5" s="1"/>
</calcChain>
</file>

<file path=xl/comments1.xml><?xml version="1.0" encoding="utf-8"?>
<comments xmlns="http://schemas.openxmlformats.org/spreadsheetml/2006/main">
  <authors>
    <author>Sylvain NICOLAS</author>
    <author>Sylvain</author>
  </authors>
  <commentList>
    <comment ref="B3" authorId="0" shapeId="0">
      <text>
        <r>
          <rPr>
            <b/>
            <sz val="9"/>
            <color indexed="81"/>
            <rFont val="Tahoma"/>
            <family val="2"/>
          </rPr>
          <t>Sylvain NICOLAS:</t>
        </r>
        <r>
          <rPr>
            <sz val="9"/>
            <color indexed="81"/>
            <rFont val="Tahoma"/>
            <family val="2"/>
          </rPr>
          <t xml:space="preserve">
Lignes du haut
Colonne P zone d'entête : nom des variables de faits (qui ne sont pas le résultat de règles)
Colonne Q zone d'entête : valeur des variables de faits VRAI/FAUX
Zone de règles
Colonne B ou i : possibilité d'inscrire la fonction non(
Colonne C ou J : un nom choisi dans la colonne P
Colonnes cachées E à G ou L à M
E/L : ligne de la variable d'entrée
F/M : valeur de la variable d'entrée
G/n : valeur de la variable d'entrée après application ou pas de la fonction non(
Colonne H : opérateur ET / OU
Colonne P : nom donné à la variable calculée (variable intermédiaire ou de sortie)
colonne Q : valeur calculée en appliquant ET/OU aux valeurs colonne G et N</t>
        </r>
      </text>
    </comment>
    <comment ref="E15" authorId="1" shapeId="0">
      <text>
        <r>
          <rPr>
            <b/>
            <sz val="8"/>
            <color indexed="81"/>
            <rFont val="Tahoma"/>
            <family val="2"/>
          </rPr>
          <t>Sylvain:</t>
        </r>
        <r>
          <rPr>
            <sz val="8"/>
            <color indexed="81"/>
            <rFont val="Tahoma"/>
            <family val="2"/>
          </rPr>
          <t xml:space="preserve">
récupère la valeur dans la colonne 13</t>
        </r>
      </text>
    </comment>
    <comment ref="L15" authorId="1" shapeId="0">
      <text>
        <r>
          <rPr>
            <b/>
            <sz val="8"/>
            <color indexed="81"/>
            <rFont val="Tahoma"/>
            <family val="2"/>
          </rPr>
          <t>Sylvain:</t>
        </r>
        <r>
          <rPr>
            <sz val="8"/>
            <color indexed="81"/>
            <rFont val="Tahoma"/>
            <family val="2"/>
          </rPr>
          <t xml:space="preserve">
récupère la valeur dans la colonne 13</t>
        </r>
      </text>
    </comment>
  </commentList>
</comments>
</file>

<file path=xl/comments2.xml><?xml version="1.0" encoding="utf-8"?>
<comments xmlns="http://schemas.openxmlformats.org/spreadsheetml/2006/main">
  <authors>
    <author>Sylvain NICOLAS</author>
    <author>Sylvain</author>
  </authors>
  <commentList>
    <comment ref="C4" authorId="0" shapeId="0">
      <text>
        <r>
          <rPr>
            <b/>
            <sz val="9"/>
            <color indexed="81"/>
            <rFont val="Tahoma"/>
            <family val="2"/>
          </rPr>
          <t>Sylvain NICOLAS:</t>
        </r>
        <r>
          <rPr>
            <sz val="9"/>
            <color indexed="81"/>
            <rFont val="Tahoma"/>
            <family val="2"/>
          </rPr>
          <t xml:space="preserve">
Même travail que dans Botanique à la différence que la fonction non est appliquée directement colonne F/L</t>
        </r>
      </text>
    </comment>
    <comment ref="J15" authorId="1" shapeId="0">
      <text>
        <r>
          <rPr>
            <b/>
            <sz val="8"/>
            <color indexed="81"/>
            <rFont val="Tahoma"/>
            <family val="2"/>
          </rPr>
          <t>Sylvain:</t>
        </r>
        <r>
          <rPr>
            <sz val="8"/>
            <color indexed="81"/>
            <rFont val="Tahoma"/>
            <family val="2"/>
          </rPr>
          <t xml:space="preserve">
récupère la valeur dans la colonne 13</t>
        </r>
      </text>
    </comment>
  </commentList>
</comments>
</file>

<file path=xl/comments3.xml><?xml version="1.0" encoding="utf-8"?>
<comments xmlns="http://schemas.openxmlformats.org/spreadsheetml/2006/main">
  <authors>
    <author>Sylvain NICOLAS</author>
    <author>Sylvain</author>
  </authors>
  <commentList>
    <comment ref="C2" authorId="0" shapeId="0">
      <text>
        <r>
          <rPr>
            <b/>
            <sz val="9"/>
            <color indexed="81"/>
            <rFont val="Tahoma"/>
            <family val="2"/>
          </rPr>
          <t>Sylvain NICOLAS:</t>
        </r>
        <r>
          <rPr>
            <sz val="9"/>
            <color indexed="81"/>
            <rFont val="Tahoma"/>
            <family val="2"/>
          </rPr>
          <t xml:space="preserve">
Mêmes formules que dans botanique</t>
        </r>
      </text>
    </comment>
    <comment ref="L7" authorId="1" shapeId="0">
      <text>
        <r>
          <rPr>
            <b/>
            <sz val="8"/>
            <color indexed="81"/>
            <rFont val="Tahoma"/>
            <family val="2"/>
          </rPr>
          <t>Sylvain:</t>
        </r>
        <r>
          <rPr>
            <sz val="8"/>
            <color indexed="81"/>
            <rFont val="Tahoma"/>
            <family val="2"/>
          </rPr>
          <t xml:space="preserve">
récupère la valeur dans la colonne 13</t>
        </r>
      </text>
    </comment>
  </commentList>
</comments>
</file>

<file path=xl/comments4.xml><?xml version="1.0" encoding="utf-8"?>
<comments xmlns="http://schemas.openxmlformats.org/spreadsheetml/2006/main">
  <authors>
    <author>Sylvain NICOLAS</author>
    <author>Sylvain</author>
  </authors>
  <commentList>
    <comment ref="C7" authorId="0" shapeId="0">
      <text>
        <r>
          <rPr>
            <b/>
            <sz val="9"/>
            <color indexed="81"/>
            <rFont val="Tahoma"/>
            <family val="2"/>
          </rPr>
          <t>Sylvain NICOLAS:</t>
        </r>
        <r>
          <rPr>
            <sz val="9"/>
            <color indexed="81"/>
            <rFont val="Tahoma"/>
            <family val="2"/>
          </rPr>
          <t xml:space="preserve">
Mêmes formules que dans botanique</t>
        </r>
      </text>
    </comment>
    <comment ref="L73" authorId="1" shapeId="0">
      <text>
        <r>
          <rPr>
            <b/>
            <sz val="8"/>
            <color indexed="81"/>
            <rFont val="Tahoma"/>
            <family val="2"/>
          </rPr>
          <t>Sylvain:</t>
        </r>
        <r>
          <rPr>
            <sz val="8"/>
            <color indexed="81"/>
            <rFont val="Tahoma"/>
            <family val="2"/>
          </rPr>
          <t xml:space="preserve">
récupère la valeur dans la colonne 13</t>
        </r>
      </text>
    </comment>
  </commentList>
</comments>
</file>

<file path=xl/comments5.xml><?xml version="1.0" encoding="utf-8"?>
<comments xmlns="http://schemas.openxmlformats.org/spreadsheetml/2006/main">
  <authors>
    <author>Sylvain</author>
    <author>Sylvain NICOLAS</author>
  </authors>
  <commentList>
    <comment ref="C2" authorId="0" shapeId="0">
      <text>
        <r>
          <rPr>
            <b/>
            <sz val="8"/>
            <color indexed="81"/>
            <rFont val="Tahoma"/>
            <family val="2"/>
          </rPr>
          <t>Sylvain:</t>
        </r>
        <r>
          <rPr>
            <sz val="8"/>
            <color indexed="81"/>
            <rFont val="Tahoma"/>
            <family val="2"/>
          </rPr>
          <t xml:space="preserve">
la saisie ne se fait que dans les cellules jaunes : la première colonne contient le nom des variables</t>
        </r>
      </text>
    </comment>
    <comment ref="J2" authorId="1" shapeId="0">
      <text>
        <r>
          <rPr>
            <sz val="9"/>
            <color indexed="81"/>
            <rFont val="Tahoma"/>
            <family val="2"/>
          </rPr>
          <t>Par défaut le nom de la modalité est celui de la variable complété par un indice de 1 à 5. Mais vous pouvez changer ce texte -&gt;</t>
        </r>
      </text>
    </comment>
    <comment ref="C4" authorId="0" shapeId="0">
      <text>
        <r>
          <rPr>
            <b/>
            <sz val="8"/>
            <color indexed="81"/>
            <rFont val="Tahoma"/>
            <family val="2"/>
          </rPr>
          <t>Sylvain:</t>
        </r>
        <r>
          <rPr>
            <sz val="8"/>
            <color indexed="81"/>
            <rFont val="Tahoma"/>
            <family val="2"/>
          </rPr>
          <t xml:space="preserve">
cette colonne contient la valeur mesurée pour la variable</t>
        </r>
      </text>
    </comment>
    <comment ref="Q11" authorId="0" shapeId="0">
      <text>
        <r>
          <rPr>
            <b/>
            <sz val="8"/>
            <color indexed="81"/>
            <rFont val="Tahoma"/>
            <family val="2"/>
          </rPr>
          <t>Sylvain:</t>
        </r>
        <r>
          <rPr>
            <sz val="8"/>
            <color indexed="81"/>
            <rFont val="Tahoma"/>
            <family val="2"/>
          </rPr>
          <t xml:space="preserve">
nom de la variable contenant le résultat
soit une variable intermédiaire soit une modalité d'une variable de sortie
comme pour les variables d'entrée les modalités des variables de sortie sont créées en ajoutant le numéro de la modalité au nom de la variable
toutes les modalités d'une variable de sortie doivent apparaitre (ici les variables chauffer très fort ou refroidir sont ajoutées lignes 8/9 avec une valeur à 0%)</t>
        </r>
      </text>
    </comment>
    <comment ref="O17" authorId="1" shapeId="0">
      <text>
        <r>
          <rPr>
            <sz val="9"/>
            <color indexed="81"/>
            <rFont val="Tahoma"/>
            <family val="2"/>
          </rPr>
          <t>Recalcul d'une valeur numérique en fonction des résultats des modalités et d'un intervalle min/max</t>
        </r>
      </text>
    </comment>
  </commentList>
</comments>
</file>

<file path=xl/comments6.xml><?xml version="1.0" encoding="utf-8"?>
<comments xmlns="http://schemas.openxmlformats.org/spreadsheetml/2006/main">
  <authors>
    <author>Sylvain NICOLAS</author>
    <author>Sylvain</author>
  </authors>
  <commentList>
    <comment ref="A1" authorId="0" shapeId="0">
      <text>
        <r>
          <rPr>
            <b/>
            <sz val="9"/>
            <color indexed="81"/>
            <rFont val="Tahoma"/>
            <family val="2"/>
          </rPr>
          <t>Sylvain NICOLAS:</t>
        </r>
        <r>
          <rPr>
            <sz val="9"/>
            <color indexed="81"/>
            <rFont val="Tahoma"/>
            <family val="2"/>
          </rPr>
          <t xml:space="preserve">
Cellules jaunes = zone de saisie de valeurs</t>
        </r>
      </text>
    </comment>
    <comment ref="P1" authorId="0" shapeId="0">
      <text>
        <r>
          <rPr>
            <sz val="9"/>
            <color indexed="81"/>
            <rFont val="Tahoma"/>
            <family val="2"/>
          </rPr>
          <t>Par défaut le nom de la modalité est celui de la variable complété par un indice de 1 à 5. Mais vous pouvez changer ce texte</t>
        </r>
      </text>
    </comment>
    <comment ref="E2" authorId="1" shapeId="0">
      <text>
        <r>
          <rPr>
            <b/>
            <sz val="8"/>
            <color indexed="81"/>
            <rFont val="Tahoma"/>
            <family val="2"/>
          </rPr>
          <t>Sylvain:</t>
        </r>
        <r>
          <rPr>
            <sz val="8"/>
            <color indexed="81"/>
            <rFont val="Tahoma"/>
            <family val="2"/>
          </rPr>
          <t xml:space="preserve">
min et max représentent l'échelle où se trouvent les mesures intéressantes
la variable est segmentée en cinq modalités donc si une valeur dépasse le maximum ou le minimum elle sera affectée à la dernière ou la première modalité</t>
        </r>
      </text>
    </comment>
    <comment ref="G2" authorId="1" shapeId="0">
      <text>
        <r>
          <rPr>
            <sz val="8"/>
            <color indexed="81"/>
            <rFont val="Tahoma"/>
            <family val="2"/>
          </rPr>
          <t>indique la forme des trapèzes 0% : triangles
100% rectangles</t>
        </r>
      </text>
    </comment>
    <comment ref="G25" authorId="0" shapeId="0">
      <text>
        <r>
          <rPr>
            <b/>
            <sz val="9"/>
            <color indexed="81"/>
            <rFont val="Tahoma"/>
            <family val="2"/>
          </rPr>
          <t>Sylvain NICOLAS:</t>
        </r>
        <r>
          <rPr>
            <sz val="9"/>
            <color indexed="81"/>
            <rFont val="Tahoma"/>
            <family val="2"/>
          </rPr>
          <t xml:space="preserve">
Résultat après opérateur non/exact/environ</t>
        </r>
      </text>
    </comment>
    <comment ref="P25" authorId="1" shapeId="0">
      <text>
        <r>
          <rPr>
            <b/>
            <sz val="8"/>
            <color indexed="81"/>
            <rFont val="Tahoma"/>
            <family val="2"/>
          </rPr>
          <t>Sylvain:</t>
        </r>
        <r>
          <rPr>
            <sz val="8"/>
            <color indexed="81"/>
            <rFont val="Tahoma"/>
            <family val="2"/>
          </rPr>
          <t xml:space="preserve">
nom de la variable contenant le résultat
soit une variable intermédiaire soit une modalité d'une variable de sortie
comme pour les variables d'entrée les modalités des variables de sortie sont créées en ajoutant le numéro de la modalité au nom de la variable
toutes les modalités d'une variable de sortie doivent apparaitre (ici les variables chauffer très fort ou refroidir sont ajoutées lignes 21/22 avec une valeur à 0%)</t>
        </r>
      </text>
    </comment>
    <comment ref="P31" authorId="0" shapeId="0">
      <text>
        <r>
          <rPr>
            <sz val="9"/>
            <color indexed="81"/>
            <rFont val="Tahoma"/>
            <family val="2"/>
          </rPr>
          <t>Recalcul d'une valeur numérique en fonction des résultats des modalités et d'un intervalle min/max</t>
        </r>
      </text>
    </comment>
  </commentList>
</comments>
</file>

<file path=xl/sharedStrings.xml><?xml version="1.0" encoding="utf-8"?>
<sst xmlns="http://schemas.openxmlformats.org/spreadsheetml/2006/main" count="2168" uniqueCount="433">
  <si>
    <t>Sylvain NICOLAS</t>
  </si>
  <si>
    <t>nicolas.sylvain1@libertysurf.fr</t>
  </si>
  <si>
    <t>http://excel-store.fr</t>
  </si>
  <si>
    <t>Ce classeur vous permet de créer un système expert en utilisant les formules Excel.</t>
  </si>
  <si>
    <t>Explications du classeur</t>
  </si>
  <si>
    <t>http://sn1.chez-alice.fr/expert</t>
  </si>
  <si>
    <t>Vous avez des informations sur les systèmes experts ainsi que la source des exemples ici :</t>
  </si>
  <si>
    <t>https://perso.liris.cnrs.fr/alain.mille/enseignements/DEA-ECD/site_ia_emiage/session1/syst%e8mes_experts.htm</t>
  </si>
  <si>
    <t>Les règles concernant les animaux sont tirées de ce projet</t>
  </si>
  <si>
    <t>https://github.com/Mentra20/Projet-Systeme-Expert-L2</t>
  </si>
  <si>
    <t>Pour pouvoir intégrer un système expert à votre classeur excel, il vous suffit de rentrer les informations sur les règles dans la feuille prévue à cet effet.</t>
  </si>
  <si>
    <t>Vous pouvez simplement copier la feuille règles dans votre classeur excel (faites un clic droit sur l'onglet puis "déplacer ou copier")</t>
  </si>
  <si>
    <t>Pour pouvoir utiliser des règles linéaires sur des variables quantitatives, vous pouvez utiliser la logique floue sur le dernier onglet. Vous avez un exemple d'utilisation de la logique floue sur mon site.</t>
  </si>
  <si>
    <t>Variables en entrée (vous affectez leur valeur colonne Q)</t>
  </si>
  <si>
    <t>fleur</t>
  </si>
  <si>
    <t>feuille</t>
  </si>
  <si>
    <t>graine</t>
  </si>
  <si>
    <t>graine nue</t>
  </si>
  <si>
    <t>1-cotylédone</t>
  </si>
  <si>
    <t>2-cotylédone</t>
  </si>
  <si>
    <t>rhizome</t>
  </si>
  <si>
    <t>racine</t>
  </si>
  <si>
    <t>plante</t>
  </si>
  <si>
    <t>chlorophylle</t>
  </si>
  <si>
    <t>Règles (le résultat s'affiche colonne Q)</t>
  </si>
  <si>
    <t>Dans le domaine de la botanique, considérons la base de règles suivante :</t>
  </si>
  <si>
    <t>Entrée 1</t>
  </si>
  <si>
    <t>LIGNE</t>
  </si>
  <si>
    <t>valeur</t>
  </si>
  <si>
    <t>fonction</t>
  </si>
  <si>
    <t>opérateur</t>
  </si>
  <si>
    <t>Entrée 2</t>
  </si>
  <si>
    <t>Variable</t>
  </si>
  <si>
    <t>Sortie</t>
  </si>
  <si>
    <t>si</t>
  </si>
  <si>
    <t>(</t>
  </si>
  <si>
    <t>)</t>
  </si>
  <si>
    <t>et</t>
  </si>
  <si>
    <t>alors</t>
  </si>
  <si>
    <t>phanérograme</t>
  </si>
  <si>
    <t>1. Si fleur et graine alors phanérograme</t>
  </si>
  <si>
    <t>sapin</t>
  </si>
  <si>
    <t>2. Si phanérograme et graine nue alors sapin</t>
  </si>
  <si>
    <t>monocotylédone</t>
  </si>
  <si>
    <t>3. Si phanérograme et 1-cotylédone alors monocotylédone</t>
  </si>
  <si>
    <t>dicotylédone</t>
  </si>
  <si>
    <t>4. Si phanérograme et 2-cotylédone alors dicotylédone</t>
  </si>
  <si>
    <t>muguet</t>
  </si>
  <si>
    <t>5. Si monocotylédone et rhizome alors muguet</t>
  </si>
  <si>
    <t>anémone</t>
  </si>
  <si>
    <t>6. Si dicotylédone alors anémone</t>
  </si>
  <si>
    <t>non(</t>
  </si>
  <si>
    <t>lilas</t>
  </si>
  <si>
    <t>7. Si monocotylédone et non rhizome alors lilas</t>
  </si>
  <si>
    <t>cryptogame</t>
  </si>
  <si>
    <t>8. Si feuille et fleur alors cryptogame</t>
  </si>
  <si>
    <t>mousse</t>
  </si>
  <si>
    <t>9. Si cryptogame et non racine alors mousse</t>
  </si>
  <si>
    <t>fougère</t>
  </si>
  <si>
    <t>10. Si cryptogame et racine alors fougère</t>
  </si>
  <si>
    <t>thallophyte</t>
  </si>
  <si>
    <t>11. Si non feuilles et plante alors thallophyte</t>
  </si>
  <si>
    <t>algue</t>
  </si>
  <si>
    <t>12. Si thallophyte et chlorophylle alors algue</t>
  </si>
  <si>
    <t>champignon</t>
  </si>
  <si>
    <t>13. Si thallophyte et non chlorophyle alors champignon</t>
  </si>
  <si>
    <t>nf nf</t>
  </si>
  <si>
    <t>14. Si non feuille et non fleur et non plante alors colibacille</t>
  </si>
  <si>
    <t>colibacille</t>
  </si>
  <si>
    <t>Variables en entrée (faits)</t>
  </si>
  <si>
    <t>Règles</t>
  </si>
  <si>
    <t>belle ville</t>
  </si>
  <si>
    <t>très bons restaurants</t>
  </si>
  <si>
    <t>ville méritant le voyage1</t>
  </si>
  <si>
    <t>ville historique</t>
  </si>
  <si>
    <t>ville méritant le voyage2</t>
  </si>
  <si>
    <t>autochtones accueillants</t>
  </si>
  <si>
    <t>traditions folkloriques</t>
  </si>
  <si>
    <t>ville méritant le voyage3</t>
  </si>
  <si>
    <t> monuments</t>
  </si>
  <si>
    <t>végétation abondante</t>
  </si>
  <si>
    <t>tradition culinaire</t>
  </si>
  <si>
    <t>bons restaurants</t>
  </si>
  <si>
    <t>restaurants 3 étoiles</t>
  </si>
  <si>
    <t>ou</t>
  </si>
  <si>
    <t>restaurants 3 toques</t>
  </si>
  <si>
    <t>musées</t>
  </si>
  <si>
    <t>ville ancienne</t>
  </si>
  <si>
    <t>Provence</t>
  </si>
  <si>
    <t>bord de mer</t>
  </si>
  <si>
    <t>parcs verdoyants</t>
  </si>
  <si>
    <t>avenues larges</t>
  </si>
  <si>
    <t>ville méritant le voyage4</t>
  </si>
  <si>
    <t>ville méritant le voyage</t>
  </si>
  <si>
    <t>Variables en entrée</t>
  </si>
  <si>
    <t>H</t>
  </si>
  <si>
    <t>G</t>
  </si>
  <si>
    <t>K</t>
  </si>
  <si>
    <t>F</t>
  </si>
  <si>
    <t>A</t>
  </si>
  <si>
    <t>E</t>
  </si>
  <si>
    <t>Base de faits initiale :</t>
  </si>
  <si>
    <t>B</t>
  </si>
  <si>
    <t>D</t>
  </si>
  <si>
    <t>A1</t>
  </si>
  <si>
    <t>{H,G,K,F}</t>
  </si>
  <si>
    <t>C1</t>
  </si>
  <si>
    <t>Base des règles :</t>
  </si>
  <si>
    <t>DE</t>
  </si>
  <si>
    <t>C2</t>
  </si>
  <si>
    <t>R1 : A --&gt; E</t>
  </si>
  <si>
    <t>si A et A alors E</t>
  </si>
  <si>
    <t>GK</t>
  </si>
  <si>
    <t>R2 : B --&gt; D</t>
  </si>
  <si>
    <t>si B et B alors D</t>
  </si>
  <si>
    <t>A2</t>
  </si>
  <si>
    <t>R3 : H --&gt; A</t>
  </si>
  <si>
    <t>si H et H alors A</t>
  </si>
  <si>
    <t>si H et H alors A1</t>
  </si>
  <si>
    <t>R4 : E et non(G) --&gt; C</t>
  </si>
  <si>
    <t>si E et non(G) alors C</t>
  </si>
  <si>
    <t>si E et G alors C1</t>
  </si>
  <si>
    <t>C</t>
  </si>
  <si>
    <t>R5 : non(E) et K --&gt; B</t>
  </si>
  <si>
    <t>si non(E) et K alors B</t>
  </si>
  <si>
    <t>R6 : D et E et K --&gt; C</t>
  </si>
  <si>
    <t>si D et E alors DE</t>
  </si>
  <si>
    <t>si DE et K alors C</t>
  </si>
  <si>
    <t>si DE et K alors C2</t>
  </si>
  <si>
    <t>si C1 OU C2 alors C</t>
  </si>
  <si>
    <t>R7 : G et K et F --&gt; A</t>
  </si>
  <si>
    <t>si G et K alors GK</t>
  </si>
  <si>
    <t>si GK et F alors A</t>
  </si>
  <si>
    <t>si GK et F alors A2</t>
  </si>
  <si>
    <t>si A1 OU A2 alors A</t>
  </si>
  <si>
    <t>liste des variables calculées</t>
  </si>
  <si>
    <t>A, B, C, D, E</t>
  </si>
  <si>
    <t>variables en entrée</t>
  </si>
  <si>
    <t>H G K F</t>
  </si>
  <si>
    <t>Règles tirées de ce projet</t>
  </si>
  <si>
    <t xml:space="preserve">%----- Base 1 ------ </t>
  </si>
  <si>
    <t>oiseau :- vertebre, tetrapode, ovipare, bipede, aile, bec, plumes.</t>
  </si>
  <si>
    <t>oiseau4</t>
  </si>
  <si>
    <t>oiseau5</t>
  </si>
  <si>
    <t>oiseau</t>
  </si>
  <si>
    <t>mammifere :- vertebre, tetrapode, allaite.</t>
  </si>
  <si>
    <t>oiseau2</t>
  </si>
  <si>
    <t>oiseau3</t>
  </si>
  <si>
    <t>poisson :- vertebre, aquatique, ovipare, branchie, nageoires.</t>
  </si>
  <si>
    <t>plumes</t>
  </si>
  <si>
    <t>oiseau1</t>
  </si>
  <si>
    <t>reptile :- vertebre, tetrapode, sang_froid,  ecaille, ovipare.</t>
  </si>
  <si>
    <t>aile</t>
  </si>
  <si>
    <t>bec</t>
  </si>
  <si>
    <t xml:space="preserve">arthropode :- exosquelette, invertebre, corps_segmente. </t>
  </si>
  <si>
    <t>ovipare</t>
  </si>
  <si>
    <t>bipede</t>
  </si>
  <si>
    <t>vertebre</t>
  </si>
  <si>
    <t>tetrapode</t>
  </si>
  <si>
    <t xml:space="preserve">%----- Base 2 ------ </t>
  </si>
  <si>
    <t>allaite</t>
  </si>
  <si>
    <t>mammifere1</t>
  </si>
  <si>
    <t>mammifere</t>
  </si>
  <si>
    <t>placentaires :- mammifere, placenta.</t>
  </si>
  <si>
    <t>poisson2</t>
  </si>
  <si>
    <t>poisson3</t>
  </si>
  <si>
    <t>poisson</t>
  </si>
  <si>
    <t>ongule :- placentaires, sabot.</t>
  </si>
  <si>
    <t>nageoires</t>
  </si>
  <si>
    <t>poisson1</t>
  </si>
  <si>
    <t xml:space="preserve">marsupiaux :- mammifere, larve_marsupiale, poil. </t>
  </si>
  <si>
    <t>branchie</t>
  </si>
  <si>
    <t>insecte :- arthropode, six_pattes, taille_petite.</t>
  </si>
  <si>
    <t>aquatique</t>
  </si>
  <si>
    <t xml:space="preserve">crustaces :- arthropode, aquatique, tetrapode. </t>
  </si>
  <si>
    <t>reptile2</t>
  </si>
  <si>
    <t>reptile3</t>
  </si>
  <si>
    <t>reptile</t>
  </si>
  <si>
    <t>reptile1</t>
  </si>
  <si>
    <t xml:space="preserve">%----- Base 3 ------ </t>
  </si>
  <si>
    <t>sang_froid</t>
  </si>
  <si>
    <t>ecaille</t>
  </si>
  <si>
    <t xml:space="preserve">rapace :- oiseau, vole, serres, carnivore, bipede. </t>
  </si>
  <si>
    <t>rongeur :- placentaires, quadripede, taille_petite, seulement_incisives, poil.</t>
  </si>
  <si>
    <t xml:space="preserve">corps_segmente </t>
  </si>
  <si>
    <t>arthropode1</t>
  </si>
  <si>
    <t>arthropode</t>
  </si>
  <si>
    <t>felin :- placentaires, quadripede, griffe, griffe_retractile, poil, carnivore.</t>
  </si>
  <si>
    <t>exosquelette</t>
  </si>
  <si>
    <t>invertebre</t>
  </si>
  <si>
    <t xml:space="preserve">canide :- placentaires, quadripede, poil, carnivore, griffe. </t>
  </si>
  <si>
    <t xml:space="preserve">cephalopode :- aquatique, tentacule, invertebre, mollusque. </t>
  </si>
  <si>
    <t>placenta</t>
  </si>
  <si>
    <t>placentaires</t>
  </si>
  <si>
    <t>sabot</t>
  </si>
  <si>
    <t>ongule</t>
  </si>
  <si>
    <t xml:space="preserve">poil </t>
  </si>
  <si>
    <t>marsupiaux1</t>
  </si>
  <si>
    <t>marsupiaux</t>
  </si>
  <si>
    <t>larve_marsupiale</t>
  </si>
  <si>
    <t>taille_petite</t>
  </si>
  <si>
    <t>insecte1</t>
  </si>
  <si>
    <t>insecte</t>
  </si>
  <si>
    <t>six_pattes</t>
  </si>
  <si>
    <t xml:space="preserve">tetrapode </t>
  </si>
  <si>
    <t>crustaces1</t>
  </si>
  <si>
    <t>crustaces</t>
  </si>
  <si>
    <t>rapace2</t>
  </si>
  <si>
    <t>rapace3</t>
  </si>
  <si>
    <t>rapace</t>
  </si>
  <si>
    <t xml:space="preserve">bipede </t>
  </si>
  <si>
    <t>rapace1</t>
  </si>
  <si>
    <t>serres</t>
  </si>
  <si>
    <t>carnivore</t>
  </si>
  <si>
    <t>vole</t>
  </si>
  <si>
    <t>rongeur2</t>
  </si>
  <si>
    <t>rongeur3</t>
  </si>
  <si>
    <t>rongeur</t>
  </si>
  <si>
    <t>poil</t>
  </si>
  <si>
    <t>rongeur1</t>
  </si>
  <si>
    <t>seulement_incisives</t>
  </si>
  <si>
    <t>quadripede</t>
  </si>
  <si>
    <t>felin3</t>
  </si>
  <si>
    <t>felin4</t>
  </si>
  <si>
    <t>felin</t>
  </si>
  <si>
    <t>felin1</t>
  </si>
  <si>
    <t>felin2</t>
  </si>
  <si>
    <t>griffe</t>
  </si>
  <si>
    <t>griffe_retractile</t>
  </si>
  <si>
    <t>canide2</t>
  </si>
  <si>
    <t>canide4</t>
  </si>
  <si>
    <t>canide</t>
  </si>
  <si>
    <t>%##############################################</t>
  </si>
  <si>
    <t>canide3</t>
  </si>
  <si>
    <t xml:space="preserve">griffe </t>
  </si>
  <si>
    <t>canide1</t>
  </si>
  <si>
    <t>%############# Regles animales ################</t>
  </si>
  <si>
    <t xml:space="preserve">chimpanze :- placentaires, primate, taille_moyenne, omnivore. </t>
  </si>
  <si>
    <t>gorille :- placentaires, primate, taille_grande, omnivore.</t>
  </si>
  <si>
    <t>cephalopode1</t>
  </si>
  <si>
    <t>cephalopode2</t>
  </si>
  <si>
    <t>cephalopode</t>
  </si>
  <si>
    <t>cochon_dinde :- rongeur, domestique.</t>
  </si>
  <si>
    <t xml:space="preserve">mollusque </t>
  </si>
  <si>
    <t>chat :- felin, taille_moyenne, domestique.</t>
  </si>
  <si>
    <t>tentacule</t>
  </si>
  <si>
    <t>chien :- canide, taille_moyenne, domestique, tendance_omnivore.</t>
  </si>
  <si>
    <t>kangourou :- marsupiaux, bipede, taille_grande, herbivore.</t>
  </si>
  <si>
    <t>chimpanze1</t>
  </si>
  <si>
    <t>chimpanze2</t>
  </si>
  <si>
    <t>chimpanze</t>
  </si>
  <si>
    <t>taille_moyenne</t>
  </si>
  <si>
    <t xml:space="preserve">omnivore </t>
  </si>
  <si>
    <t xml:space="preserve">elephant :- placentaires, taille_grande, trompe, defense, herbivore. </t>
  </si>
  <si>
    <t>primate</t>
  </si>
  <si>
    <t xml:space="preserve">ours :- placentaires, taille_grande, poil, pelage_dense, omnivore, griffe. </t>
  </si>
  <si>
    <t>gorille1</t>
  </si>
  <si>
    <t>gorille2</t>
  </si>
  <si>
    <t>gorille</t>
  </si>
  <si>
    <t>taille_grande</t>
  </si>
  <si>
    <t>omnivore</t>
  </si>
  <si>
    <t>aigle :- rapace, diurnes, taille_moyenne.</t>
  </si>
  <si>
    <t>corbeau :- oiseau, vole, taille_moyenne, charognard, nuisible.</t>
  </si>
  <si>
    <t>domestique</t>
  </si>
  <si>
    <t>cochon_dinde</t>
  </si>
  <si>
    <t xml:space="preserve">poule :- oiseau, taille_moyenne, domestique, herbivore, tendance_omnivore. </t>
  </si>
  <si>
    <t>chat1</t>
  </si>
  <si>
    <t>chat</t>
  </si>
  <si>
    <t>flamant_rose :- oiseau, vole, carnivore, taille_grande, plumage_rose.</t>
  </si>
  <si>
    <t>chien1</t>
  </si>
  <si>
    <t>chien2</t>
  </si>
  <si>
    <t>chien</t>
  </si>
  <si>
    <t>sardine :- poisson, taille_petite, omnivore.</t>
  </si>
  <si>
    <t>tendance_omnivore</t>
  </si>
  <si>
    <t>brochet :- poisson, carnivore, taille_moyenne.</t>
  </si>
  <si>
    <t>lion</t>
  </si>
  <si>
    <t>poulpe :- cephalopode, carnivore, huit_tentacule.</t>
  </si>
  <si>
    <t>cochon2</t>
  </si>
  <si>
    <t>cochon3</t>
  </si>
  <si>
    <t>cochon</t>
  </si>
  <si>
    <t xml:space="preserve">dauphin :- placentaires, aquatique, taille_grande, carnivore. </t>
  </si>
  <si>
    <t>cochon1</t>
  </si>
  <si>
    <t>crabe :- crustaces, pinces, taille_moyenne.</t>
  </si>
  <si>
    <t xml:space="preserve">etoile_de_mer :- taille_moyenne, aquatique, carnivore, tentacule, echinoderme. </t>
  </si>
  <si>
    <t>cheval3</t>
  </si>
  <si>
    <t>cheval4</t>
  </si>
  <si>
    <t>cheval</t>
  </si>
  <si>
    <t>iguane :- reptile, quadripede, herbivore, taille_moyenne, crete.</t>
  </si>
  <si>
    <t>cheval1</t>
  </si>
  <si>
    <t>cheval2</t>
  </si>
  <si>
    <t xml:space="preserve">cameleon :- reptile, quadripede, insectivore, taille_moyenne, change_de_couleur, yeux_independants. </t>
  </si>
  <si>
    <t>tortue_mer :- reptile, carapace, taille_moyenne, aquatique, quadripede.</t>
  </si>
  <si>
    <t>tortue_terre :- reptile, carapace, taille_moyenne, quadripede, griffe.</t>
  </si>
  <si>
    <t>herbivore</t>
  </si>
  <si>
    <t xml:space="preserve">cobra :- reptile, carnivore, rampant, taille_moyenne, venimeux, collerette. </t>
  </si>
  <si>
    <t>kangourou1</t>
  </si>
  <si>
    <t>kangourou2</t>
  </si>
  <si>
    <t>kangourou</t>
  </si>
  <si>
    <t>fourmi :- insecte, social, nuisible, omnivore.</t>
  </si>
  <si>
    <t xml:space="preserve">moustique :- insecte, aile, nuisible, suceur_de_sang, omnivore.  </t>
  </si>
  <si>
    <t xml:space="preserve">criniere </t>
  </si>
  <si>
    <t>lion1</t>
  </si>
  <si>
    <t>mouche :- insecte, aile, nuisible, omnivore.</t>
  </si>
  <si>
    <t xml:space="preserve">abeille :- insecte, social, aile, herbivore, pollinisateur. </t>
  </si>
  <si>
    <t>elephant2</t>
  </si>
  <si>
    <t>elephant3</t>
  </si>
  <si>
    <t>elephant</t>
  </si>
  <si>
    <t xml:space="preserve">ver_de_terre  :- invertebre, rampant, taille_petite, vit_sous_terre. </t>
  </si>
  <si>
    <t xml:space="preserve">herbivore </t>
  </si>
  <si>
    <t>elephant1</t>
  </si>
  <si>
    <t>trompe</t>
  </si>
  <si>
    <t>defense</t>
  </si>
  <si>
    <t>ours3</t>
  </si>
  <si>
    <t>ours4</t>
  </si>
  <si>
    <t>ours</t>
  </si>
  <si>
    <t>ours1</t>
  </si>
  <si>
    <t>ours2</t>
  </si>
  <si>
    <t>pelage_dense</t>
  </si>
  <si>
    <t>aigle1</t>
  </si>
  <si>
    <t>aigle</t>
  </si>
  <si>
    <t>diurnes</t>
  </si>
  <si>
    <t>corbeau2</t>
  </si>
  <si>
    <t>corbeau3</t>
  </si>
  <si>
    <t>corbeau</t>
  </si>
  <si>
    <t>nuisible</t>
  </si>
  <si>
    <t>corbeau1</t>
  </si>
  <si>
    <t>charognard</t>
  </si>
  <si>
    <t>poule2</t>
  </si>
  <si>
    <t>poule3</t>
  </si>
  <si>
    <t>poule</t>
  </si>
  <si>
    <t xml:space="preserve">tendance_omnivore </t>
  </si>
  <si>
    <t>poule1</t>
  </si>
  <si>
    <t>flamant_rose2</t>
  </si>
  <si>
    <t>flamant_rose3</t>
  </si>
  <si>
    <t>flamant_rose</t>
  </si>
  <si>
    <t>plumage_rose</t>
  </si>
  <si>
    <t>flamant_rose1</t>
  </si>
  <si>
    <t>sardine1</t>
  </si>
  <si>
    <t>sardine</t>
  </si>
  <si>
    <t>brochet1</t>
  </si>
  <si>
    <t>brochet</t>
  </si>
  <si>
    <t>huit_tentacule</t>
  </si>
  <si>
    <t>poulpe1</t>
  </si>
  <si>
    <t>poulpe</t>
  </si>
  <si>
    <t>dauphin1</t>
  </si>
  <si>
    <t>dauphin2</t>
  </si>
  <si>
    <t>dauphin</t>
  </si>
  <si>
    <t xml:space="preserve">carnivore </t>
  </si>
  <si>
    <t>crabe1</t>
  </si>
  <si>
    <t>crabe</t>
  </si>
  <si>
    <t>pinces</t>
  </si>
  <si>
    <t>etoile_de_mer2</t>
  </si>
  <si>
    <t>etoile_de_mer3</t>
  </si>
  <si>
    <t>etoile_de_mer</t>
  </si>
  <si>
    <t xml:space="preserve">echinoderme </t>
  </si>
  <si>
    <t>etoile_de_mer1</t>
  </si>
  <si>
    <t>iguane2</t>
  </si>
  <si>
    <t>iguane3</t>
  </si>
  <si>
    <t>iguane</t>
  </si>
  <si>
    <t>crete</t>
  </si>
  <si>
    <t>iguane1</t>
  </si>
  <si>
    <t>cameleon3</t>
  </si>
  <si>
    <t>cameleon4</t>
  </si>
  <si>
    <t>cameleon</t>
  </si>
  <si>
    <t>cameleon1</t>
  </si>
  <si>
    <t>cameleon2</t>
  </si>
  <si>
    <t>change_de_couleur</t>
  </si>
  <si>
    <t xml:space="preserve">yeux_independants </t>
  </si>
  <si>
    <t>insectivore</t>
  </si>
  <si>
    <t>tortue_mer2</t>
  </si>
  <si>
    <t>tortue_mer3</t>
  </si>
  <si>
    <t>tortue_mer</t>
  </si>
  <si>
    <t>tortue_mer1</t>
  </si>
  <si>
    <t>carapace</t>
  </si>
  <si>
    <t>tortue_terre2</t>
  </si>
  <si>
    <t>tortue_terre3</t>
  </si>
  <si>
    <t>tortue_terre</t>
  </si>
  <si>
    <t>tortue_terre1</t>
  </si>
  <si>
    <t>cobra3</t>
  </si>
  <si>
    <t>cobra4</t>
  </si>
  <si>
    <t>cobra</t>
  </si>
  <si>
    <t>cobra1</t>
  </si>
  <si>
    <t>cobra2</t>
  </si>
  <si>
    <t>venimeux</t>
  </si>
  <si>
    <t xml:space="preserve">collerette </t>
  </si>
  <si>
    <t>rampant</t>
  </si>
  <si>
    <t>fourmi1</t>
  </si>
  <si>
    <t>fourmi2</t>
  </si>
  <si>
    <t>fourmi</t>
  </si>
  <si>
    <t>social</t>
  </si>
  <si>
    <t>moustique2</t>
  </si>
  <si>
    <t>moustique3</t>
  </si>
  <si>
    <t>moustique</t>
  </si>
  <si>
    <t xml:space="preserve">omnivore  </t>
  </si>
  <si>
    <t>moustique1</t>
  </si>
  <si>
    <t>suceur_de_sang</t>
  </si>
  <si>
    <t>mouche1</t>
  </si>
  <si>
    <t>mouche2</t>
  </si>
  <si>
    <t>mouche</t>
  </si>
  <si>
    <t>abeille2</t>
  </si>
  <si>
    <t>abeille3</t>
  </si>
  <si>
    <t>abeille</t>
  </si>
  <si>
    <t xml:space="preserve">pollinisateur </t>
  </si>
  <si>
    <t>abeille1</t>
  </si>
  <si>
    <t>ver_de_terre 1</t>
  </si>
  <si>
    <t>ver_de_terre 2</t>
  </si>
  <si>
    <t xml:space="preserve">ver_de_terre </t>
  </si>
  <si>
    <t xml:space="preserve">vit_sous_terre </t>
  </si>
  <si>
    <t>variable quantitative</t>
  </si>
  <si>
    <t>température</t>
  </si>
  <si>
    <t>min</t>
  </si>
  <si>
    <t>max</t>
  </si>
  <si>
    <t>delta/5</t>
  </si>
  <si>
    <t>chauffer très fort</t>
  </si>
  <si>
    <t>refroidir</t>
  </si>
  <si>
    <t>température 1</t>
  </si>
  <si>
    <t>température 2</t>
  </si>
  <si>
    <t>chauffer fort</t>
  </si>
  <si>
    <t>température 3</t>
  </si>
  <si>
    <t>température 4</t>
  </si>
  <si>
    <t>chauffer moyen</t>
  </si>
  <si>
    <t>température 5</t>
  </si>
  <si>
    <t>ne pas chauffer</t>
  </si>
  <si>
    <t>consigne</t>
  </si>
  <si>
    <t>variable</t>
  </si>
  <si>
    <t>plat 0-0,5</t>
  </si>
  <si>
    <t>plat</t>
  </si>
  <si>
    <t>reste</t>
  </si>
  <si>
    <t>reste/4</t>
  </si>
  <si>
    <t>delta</t>
  </si>
  <si>
    <t>environ(</t>
  </si>
  <si>
    <t>Variables quantitatives</t>
  </si>
  <si>
    <t>chauffage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</si>
</sst>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
    <numFmt numFmtId="165" formatCode="General&quot;°&quot;"/>
    <numFmt numFmtId="166" formatCode="0.0&quot;°&quot;"/>
  </numFmts>
  <fonts count="10" x14ac:knownFonts="1">
    <font>
      <sz val="10"/>
      <name val="Arial"/>
      <family val="2"/>
    </font>
    <font>
      <sz val="10"/>
      <name val="Arial"/>
      <family val="2"/>
    </font>
    <font>
      <u/>
      <sz val="10"/>
      <color indexed="12"/>
      <name val="Arial"/>
      <family val="2"/>
    </font>
    <font>
      <b/>
      <sz val="11"/>
      <name val="Arial"/>
      <family val="2"/>
    </font>
    <font>
      <b/>
      <sz val="11"/>
      <color rgb="FF0070C0"/>
      <name val="Arial"/>
      <family val="2"/>
    </font>
    <font>
      <b/>
      <sz val="8"/>
      <color indexed="81"/>
      <name val="Tahoma"/>
      <family val="2"/>
    </font>
    <font>
      <sz val="8"/>
      <color indexed="81"/>
      <name val="Tahoma"/>
      <family val="2"/>
    </font>
    <font>
      <b/>
      <sz val="10"/>
      <name val="Arial"/>
      <family val="2"/>
    </font>
    <font>
      <b/>
      <sz val="9"/>
      <color indexed="81"/>
      <name val="Tahoma"/>
      <family val="2"/>
    </font>
    <font>
      <sz val="9"/>
      <color indexed="81"/>
      <name val="Tahoma"/>
      <family val="2"/>
    </font>
  </fonts>
  <fills count="9">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indexed="43"/>
        <bgColor indexed="64"/>
      </patternFill>
    </fill>
  </fills>
  <borders count="18">
    <border>
      <left/>
      <right/>
      <top/>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89">
    <xf numFmtId="0" fontId="0" fillId="0" borderId="0" xfId="0"/>
    <xf numFmtId="0" fontId="0" fillId="0" borderId="0" xfId="0" applyAlignment="1">
      <alignment wrapText="1"/>
    </xf>
    <xf numFmtId="0" fontId="2" fillId="0" borderId="0" xfId="3" applyAlignment="1" applyProtection="1">
      <alignment wrapText="1"/>
    </xf>
    <xf numFmtId="0" fontId="1" fillId="0" borderId="0" xfId="0" applyFont="1" applyAlignment="1">
      <alignment wrapText="1"/>
    </xf>
    <xf numFmtId="0" fontId="1" fillId="2" borderId="0" xfId="0" applyFont="1" applyFill="1" applyBorder="1"/>
    <xf numFmtId="0" fontId="2" fillId="2" borderId="0" xfId="3" applyFill="1" applyBorder="1" applyAlignment="1" applyProtection="1"/>
    <xf numFmtId="0" fontId="0" fillId="0" borderId="0" xfId="0" applyAlignment="1">
      <alignment horizontal="center"/>
    </xf>
    <xf numFmtId="0" fontId="0" fillId="2" borderId="0" xfId="0" applyFill="1" applyBorder="1" applyAlignment="1">
      <alignment horizontal="center"/>
    </xf>
    <xf numFmtId="0" fontId="3" fillId="0" borderId="0" xfId="0" applyFont="1" applyBorder="1"/>
    <xf numFmtId="0" fontId="0" fillId="0" borderId="0" xfId="0" applyBorder="1"/>
    <xf numFmtId="0" fontId="0" fillId="2" borderId="0" xfId="0" applyFill="1" applyBorder="1"/>
    <xf numFmtId="0" fontId="1" fillId="0" borderId="0" xfId="0" applyNumberFormat="1" applyFont="1" applyFill="1" applyBorder="1" applyAlignment="1">
      <alignment horizontal="center"/>
    </xf>
    <xf numFmtId="0" fontId="0" fillId="2" borderId="0" xfId="2" applyNumberFormat="1" applyFont="1" applyFill="1" applyBorder="1" applyAlignment="1">
      <alignment horizontal="center"/>
    </xf>
    <xf numFmtId="0" fontId="0" fillId="2" borderId="0" xfId="0" applyFill="1"/>
    <xf numFmtId="0" fontId="3" fillId="0" borderId="0" xfId="0" applyFont="1"/>
    <xf numFmtId="0" fontId="0" fillId="2" borderId="0" xfId="0" applyNumberFormat="1" applyFill="1"/>
    <xf numFmtId="0" fontId="1" fillId="0" borderId="0" xfId="0" applyFont="1"/>
    <xf numFmtId="0" fontId="4" fillId="0" borderId="0" xfId="0" applyNumberFormat="1" applyFont="1" applyFill="1" applyBorder="1" applyAlignment="1">
      <alignment horizontal="center"/>
    </xf>
    <xf numFmtId="0" fontId="4" fillId="0" borderId="0" xfId="0" applyFont="1" applyFill="1" applyBorder="1" applyAlignment="1">
      <alignment horizontal="center"/>
    </xf>
    <xf numFmtId="0" fontId="4" fillId="0" borderId="0" xfId="2" applyNumberFormat="1" applyFont="1" applyFill="1" applyBorder="1" applyAlignment="1">
      <alignment horizontal="center"/>
    </xf>
    <xf numFmtId="0" fontId="1" fillId="0" borderId="0" xfId="0" quotePrefix="1" applyNumberFormat="1" applyFont="1" applyFill="1" applyBorder="1" applyAlignment="1">
      <alignment horizontal="center"/>
    </xf>
    <xf numFmtId="0" fontId="1" fillId="0" borderId="0" xfId="0" applyFont="1" applyFill="1" applyBorder="1" applyAlignment="1">
      <alignment horizontal="center"/>
    </xf>
    <xf numFmtId="0" fontId="1" fillId="0" borderId="0" xfId="2" applyNumberFormat="1" applyFill="1" applyBorder="1" applyAlignment="1">
      <alignment horizontal="center"/>
    </xf>
    <xf numFmtId="0" fontId="1" fillId="0" borderId="0" xfId="2" applyNumberFormat="1" applyFont="1" applyFill="1" applyBorder="1" applyAlignment="1">
      <alignment horizontal="center"/>
    </xf>
    <xf numFmtId="0" fontId="0" fillId="0" borderId="0" xfId="0" applyNumberFormat="1" applyFill="1" applyBorder="1" applyAlignment="1">
      <alignment horizontal="center"/>
    </xf>
    <xf numFmtId="0" fontId="0" fillId="0" borderId="0" xfId="0" applyFill="1" applyBorder="1"/>
    <xf numFmtId="9" fontId="0" fillId="0" borderId="0" xfId="2" applyFont="1" applyAlignment="1">
      <alignment horizontal="center"/>
    </xf>
    <xf numFmtId="0" fontId="7" fillId="0" borderId="0" xfId="2" applyNumberFormat="1" applyFont="1" applyFill="1" applyBorder="1" applyAlignment="1">
      <alignment horizontal="center"/>
    </xf>
    <xf numFmtId="0" fontId="7" fillId="0" borderId="0" xfId="0" applyFont="1"/>
    <xf numFmtId="0" fontId="7" fillId="0" borderId="1" xfId="0" applyFont="1" applyBorder="1" applyAlignment="1">
      <alignment horizontal="center"/>
    </xf>
    <xf numFmtId="0" fontId="0" fillId="0" borderId="2" xfId="0" applyBorder="1"/>
    <xf numFmtId="0" fontId="0" fillId="3" borderId="3" xfId="0" applyFill="1" applyBorder="1"/>
    <xf numFmtId="164" fontId="1" fillId="0" borderId="4" xfId="2" applyNumberFormat="1" applyFill="1" applyBorder="1"/>
    <xf numFmtId="0" fontId="0" fillId="3" borderId="5" xfId="0" applyFill="1" applyBorder="1"/>
    <xf numFmtId="0" fontId="1" fillId="0" borderId="6" xfId="0" applyFont="1" applyBorder="1" applyAlignment="1">
      <alignment horizontal="center"/>
    </xf>
    <xf numFmtId="165" fontId="0" fillId="4" borderId="6" xfId="0" applyNumberFormat="1" applyFill="1" applyBorder="1" applyAlignment="1">
      <alignment horizontal="center"/>
    </xf>
    <xf numFmtId="0" fontId="0" fillId="3" borderId="6" xfId="0" applyFill="1" applyBorder="1"/>
    <xf numFmtId="164" fontId="1" fillId="0" borderId="7" xfId="2" applyNumberFormat="1" applyFill="1" applyBorder="1"/>
    <xf numFmtId="0" fontId="0" fillId="0" borderId="5" xfId="0" applyBorder="1" applyAlignment="1">
      <alignment horizontal="center"/>
    </xf>
    <xf numFmtId="0" fontId="0" fillId="0" borderId="6" xfId="0" applyBorder="1" applyAlignment="1">
      <alignment horizontal="center"/>
    </xf>
    <xf numFmtId="165" fontId="0" fillId="4" borderId="5" xfId="0" applyNumberFormat="1" applyFill="1" applyBorder="1" applyAlignment="1">
      <alignment horizontal="center"/>
    </xf>
    <xf numFmtId="165" fontId="0" fillId="0" borderId="6" xfId="0" applyNumberFormat="1" applyBorder="1"/>
    <xf numFmtId="0" fontId="0" fillId="0" borderId="8" xfId="0" applyFill="1" applyBorder="1"/>
    <xf numFmtId="0" fontId="0" fillId="0" borderId="9" xfId="0" applyBorder="1"/>
    <xf numFmtId="0" fontId="0" fillId="3" borderId="10" xfId="0" applyFill="1" applyBorder="1"/>
    <xf numFmtId="164" fontId="1" fillId="0" borderId="11" xfId="2" applyNumberFormat="1" applyFill="1" applyBorder="1"/>
    <xf numFmtId="0" fontId="1" fillId="5" borderId="0" xfId="0" applyFont="1" applyFill="1" applyBorder="1"/>
    <xf numFmtId="0" fontId="1" fillId="5" borderId="1" xfId="0" applyFont="1" applyFill="1" applyBorder="1"/>
    <xf numFmtId="165" fontId="0" fillId="6" borderId="3" xfId="0" applyNumberFormat="1" applyFill="1" applyBorder="1"/>
    <xf numFmtId="0" fontId="1" fillId="0" borderId="2" xfId="2" applyNumberFormat="1" applyFill="1" applyBorder="1" applyAlignment="1">
      <alignment horizontal="center"/>
    </xf>
    <xf numFmtId="0" fontId="1" fillId="0" borderId="2" xfId="2" applyNumberFormat="1" applyFont="1" applyFill="1" applyBorder="1" applyAlignment="1">
      <alignment horizontal="center"/>
    </xf>
    <xf numFmtId="165" fontId="0" fillId="0" borderId="3" xfId="0" applyNumberFormat="1" applyBorder="1"/>
    <xf numFmtId="0" fontId="0" fillId="0" borderId="3" xfId="0" applyBorder="1"/>
    <xf numFmtId="0" fontId="1" fillId="0" borderId="3" xfId="0" applyFont="1" applyBorder="1"/>
    <xf numFmtId="0" fontId="1" fillId="0" borderId="2" xfId="0" applyNumberFormat="1" applyFont="1" applyFill="1" applyBorder="1" applyAlignment="1">
      <alignment horizontal="center"/>
    </xf>
    <xf numFmtId="165" fontId="4" fillId="7" borderId="4" xfId="0" applyNumberFormat="1" applyFont="1" applyFill="1" applyBorder="1"/>
    <xf numFmtId="165" fontId="0" fillId="6" borderId="6" xfId="0" applyNumberFormat="1" applyFill="1" applyBorder="1"/>
    <xf numFmtId="0" fontId="0" fillId="0" borderId="6" xfId="0" applyBorder="1"/>
    <xf numFmtId="165" fontId="0" fillId="3" borderId="6" xfId="0" applyNumberFormat="1" applyFill="1" applyBorder="1"/>
    <xf numFmtId="0" fontId="0" fillId="0" borderId="0" xfId="0" applyBorder="1" applyAlignment="1">
      <alignment horizontal="center"/>
    </xf>
    <xf numFmtId="9" fontId="0" fillId="0" borderId="12" xfId="2" applyFont="1" applyBorder="1" applyAlignment="1">
      <alignment horizontal="center"/>
    </xf>
    <xf numFmtId="0" fontId="1" fillId="0" borderId="6" xfId="0" applyFont="1" applyBorder="1"/>
    <xf numFmtId="165" fontId="1" fillId="3" borderId="6" xfId="0" applyNumberFormat="1" applyFont="1" applyFill="1" applyBorder="1"/>
    <xf numFmtId="0" fontId="1" fillId="5" borderId="13" xfId="0" applyFont="1" applyFill="1" applyBorder="1"/>
    <xf numFmtId="165" fontId="0" fillId="6" borderId="10" xfId="0" applyNumberFormat="1" applyFill="1" applyBorder="1"/>
    <xf numFmtId="0" fontId="1" fillId="0" borderId="9" xfId="2" applyNumberFormat="1" applyFill="1" applyBorder="1" applyAlignment="1">
      <alignment horizontal="center"/>
    </xf>
    <xf numFmtId="0" fontId="1" fillId="0" borderId="9" xfId="2" applyNumberFormat="1" applyFont="1" applyFill="1" applyBorder="1" applyAlignment="1">
      <alignment horizontal="center"/>
    </xf>
    <xf numFmtId="0" fontId="0" fillId="0" borderId="9" xfId="0" applyBorder="1" applyAlignment="1">
      <alignment horizontal="center"/>
    </xf>
    <xf numFmtId="165" fontId="0" fillId="0" borderId="10" xfId="0" applyNumberFormat="1" applyBorder="1"/>
    <xf numFmtId="0" fontId="0" fillId="0" borderId="10" xfId="0" applyBorder="1"/>
    <xf numFmtId="0" fontId="0" fillId="0" borderId="14" xfId="0" applyBorder="1" applyAlignment="1">
      <alignment horizontal="center"/>
    </xf>
    <xf numFmtId="0" fontId="0" fillId="0" borderId="1" xfId="0" applyBorder="1"/>
    <xf numFmtId="0" fontId="1" fillId="3" borderId="5" xfId="0" applyFont="1" applyFill="1" applyBorder="1"/>
    <xf numFmtId="9" fontId="0" fillId="8" borderId="6" xfId="0" applyNumberFormat="1" applyFill="1" applyBorder="1"/>
    <xf numFmtId="0" fontId="0" fillId="0" borderId="5" xfId="0" applyBorder="1"/>
    <xf numFmtId="164" fontId="0" fillId="2" borderId="0" xfId="2" applyNumberFormat="1" applyFont="1" applyFill="1"/>
    <xf numFmtId="0" fontId="0" fillId="3" borderId="1" xfId="0" applyFill="1" applyBorder="1"/>
    <xf numFmtId="164" fontId="0" fillId="2" borderId="2" xfId="2" applyNumberFormat="1" applyFont="1" applyFill="1" applyBorder="1"/>
    <xf numFmtId="166" fontId="0" fillId="0" borderId="3" xfId="0" applyNumberFormat="1" applyBorder="1"/>
    <xf numFmtId="0" fontId="0" fillId="0" borderId="2" xfId="0" applyBorder="1" applyAlignment="1">
      <alignment horizontal="center"/>
    </xf>
    <xf numFmtId="9" fontId="0" fillId="0" borderId="15" xfId="2" applyFont="1" applyBorder="1" applyAlignment="1">
      <alignment horizontal="center"/>
    </xf>
    <xf numFmtId="164" fontId="0" fillId="2" borderId="0" xfId="2" applyNumberFormat="1" applyFont="1" applyFill="1" applyBorder="1"/>
    <xf numFmtId="166" fontId="0" fillId="0" borderId="6" xfId="0" applyNumberFormat="1" applyBorder="1"/>
    <xf numFmtId="0" fontId="0" fillId="3" borderId="13" xfId="0" applyFill="1" applyBorder="1"/>
    <xf numFmtId="164" fontId="0" fillId="2" borderId="9" xfId="2" applyNumberFormat="1" applyFont="1" applyFill="1" applyBorder="1"/>
    <xf numFmtId="166" fontId="0" fillId="0" borderId="10" xfId="0" applyNumberFormat="1" applyBorder="1"/>
    <xf numFmtId="164" fontId="0" fillId="0" borderId="10" xfId="0" applyNumberFormat="1" applyBorder="1"/>
    <xf numFmtId="0" fontId="1" fillId="0" borderId="16" xfId="0" applyNumberFormat="1" applyFont="1" applyFill="1" applyBorder="1" applyAlignment="1">
      <alignment horizontal="center"/>
    </xf>
    <xf numFmtId="166" fontId="4" fillId="7" borderId="17" xfId="1" applyNumberFormat="1" applyFont="1" applyFill="1" applyBorder="1"/>
  </cellXfs>
  <cellStyles count="4">
    <cellStyle name="Lien hypertexte" xfId="3" builtinId="8"/>
    <cellStyle name="Milliers" xfId="1" builtinId="3"/>
    <cellStyle name="Normal" xfId="0" builtinId="0"/>
    <cellStyle name="Pourcentage" xfId="2" builtinId="5"/>
  </cellStyles>
  <dxfs count="15">
    <dxf>
      <fill>
        <patternFill>
          <bgColor rgb="FFFFC000"/>
        </patternFill>
      </fill>
    </dxf>
    <dxf>
      <fill>
        <patternFill>
          <bgColor rgb="FFFFC000"/>
        </patternFill>
      </fill>
    </dxf>
    <dxf>
      <fill>
        <patternFill>
          <bgColor theme="4" tint="-0.24994659260841701"/>
        </patternFill>
      </fill>
    </dxf>
    <dxf>
      <fill>
        <patternFill>
          <bgColor theme="6" tint="0.39994506668294322"/>
        </patternFill>
      </fill>
    </dxf>
    <dxf>
      <fill>
        <patternFill>
          <bgColor rgb="FFFFC000"/>
        </patternFill>
      </fill>
    </dxf>
    <dxf>
      <fill>
        <patternFill>
          <bgColor rgb="FFFFC000"/>
        </patternFill>
      </fill>
    </dxf>
    <dxf>
      <fill>
        <patternFill>
          <bgColor theme="6" tint="0.39994506668294322"/>
        </patternFill>
      </fill>
    </dxf>
    <dxf>
      <fill>
        <patternFill>
          <bgColor rgb="FFFFC000"/>
        </patternFill>
      </fill>
    </dxf>
    <dxf>
      <fill>
        <patternFill>
          <bgColor theme="6" tint="0.39994506668294322"/>
        </patternFill>
      </fill>
    </dxf>
    <dxf>
      <fill>
        <patternFill>
          <bgColor rgb="FFFFC000"/>
        </patternFill>
      </fill>
    </dxf>
    <dxf>
      <fill>
        <patternFill>
          <bgColor theme="6" tint="0.39994506668294322"/>
        </patternFill>
      </fill>
    </dxf>
    <dxf>
      <fill>
        <patternFill>
          <bgColor rgb="FFFFC000"/>
        </patternFill>
      </fill>
    </dxf>
    <dxf>
      <fill>
        <patternFill>
          <bgColor rgb="FFFFC000"/>
        </patternFill>
      </fill>
    </dxf>
    <dxf>
      <fill>
        <patternFill>
          <bgColor theme="6" tint="0.39994506668294322"/>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167271226568777"/>
          <c:y val="7.9422522673388618E-2"/>
          <c:w val="0.81316796628945021"/>
          <c:h val="0.60055764542785273"/>
        </c:manualLayout>
      </c:layout>
      <c:scatterChart>
        <c:scatterStyle val="lineMarker"/>
        <c:varyColors val="0"/>
        <c:ser>
          <c:idx val="0"/>
          <c:order val="0"/>
          <c:tx>
            <c:strRef>
              <c:f>[1]Paramètres!$J$30</c:f>
              <c:strCache>
                <c:ptCount val="1"/>
                <c:pt idx="0">
                  <c:v>température 1</c:v>
                </c:pt>
              </c:strCache>
            </c:strRef>
          </c:tx>
          <c:spPr>
            <a:ln w="25400">
              <a:solidFill>
                <a:srgbClr val="008000"/>
              </a:solidFill>
              <a:prstDash val="solid"/>
            </a:ln>
          </c:spPr>
          <c:marker>
            <c:symbol val="none"/>
          </c:marker>
          <c:xVal>
            <c:numRef>
              <c:f>[1]Paramètres!$I$31:$I$43</c:f>
              <c:numCache>
                <c:formatCode>_-* #\ ##0.00\ _F_-;\-* #\ ##0.00\ _F_-;_-* "-"??\ _F_-;_-@_-</c:formatCode>
                <c:ptCount val="13"/>
                <c:pt idx="0" formatCode="General&quot;°&quot;">
                  <c:v>0</c:v>
                </c:pt>
                <c:pt idx="1">
                  <c:v>1.5</c:v>
                </c:pt>
                <c:pt idx="2">
                  <c:v>8.5</c:v>
                </c:pt>
                <c:pt idx="3">
                  <c:v>11.5</c:v>
                </c:pt>
                <c:pt idx="4">
                  <c:v>18.5</c:v>
                </c:pt>
                <c:pt idx="5">
                  <c:v>21.5</c:v>
                </c:pt>
                <c:pt idx="6">
                  <c:v>28.5</c:v>
                </c:pt>
                <c:pt idx="7">
                  <c:v>31.5</c:v>
                </c:pt>
                <c:pt idx="8">
                  <c:v>38.5</c:v>
                </c:pt>
                <c:pt idx="9">
                  <c:v>40</c:v>
                </c:pt>
                <c:pt idx="10">
                  <c:v>0</c:v>
                </c:pt>
                <c:pt idx="11" formatCode="General&quot;°&quot;">
                  <c:v>14</c:v>
                </c:pt>
                <c:pt idx="12">
                  <c:v>14</c:v>
                </c:pt>
              </c:numCache>
            </c:numRef>
          </c:xVal>
          <c:yVal>
            <c:numRef>
              <c:f>[1]Paramètres!$J$31:$J$43</c:f>
              <c:numCache>
                <c:formatCode>_(* #,##0.00_);_(* \(#,##0.00\);_(* "-"??_);_(@_)</c:formatCode>
                <c:ptCount val="13"/>
                <c:pt idx="0" formatCode="General">
                  <c:v>1</c:v>
                </c:pt>
                <c:pt idx="1">
                  <c:v>1</c:v>
                </c:pt>
                <c:pt idx="2" formatCode="General">
                  <c:v>0</c:v>
                </c:pt>
              </c:numCache>
            </c:numRef>
          </c:yVal>
          <c:smooth val="0"/>
        </c:ser>
        <c:ser>
          <c:idx val="1"/>
          <c:order val="1"/>
          <c:tx>
            <c:strRef>
              <c:f>[1]Paramètres!$K$30</c:f>
              <c:strCache>
                <c:ptCount val="1"/>
                <c:pt idx="0">
                  <c:v>température 2</c:v>
                </c:pt>
              </c:strCache>
            </c:strRef>
          </c:tx>
          <c:spPr>
            <a:ln w="25400">
              <a:solidFill>
                <a:srgbClr val="FF00FF"/>
              </a:solidFill>
              <a:prstDash val="solid"/>
            </a:ln>
          </c:spPr>
          <c:marker>
            <c:symbol val="none"/>
          </c:marker>
          <c:xVal>
            <c:numRef>
              <c:f>[1]Paramètres!$I$31:$I$43</c:f>
              <c:numCache>
                <c:formatCode>_-* #\ ##0.00\ _F_-;\-* #\ ##0.00\ _F_-;_-* "-"??\ _F_-;_-@_-</c:formatCode>
                <c:ptCount val="13"/>
                <c:pt idx="0" formatCode="General&quot;°&quot;">
                  <c:v>0</c:v>
                </c:pt>
                <c:pt idx="1">
                  <c:v>1.5</c:v>
                </c:pt>
                <c:pt idx="2">
                  <c:v>8.5</c:v>
                </c:pt>
                <c:pt idx="3">
                  <c:v>11.5</c:v>
                </c:pt>
                <c:pt idx="4">
                  <c:v>18.5</c:v>
                </c:pt>
                <c:pt idx="5">
                  <c:v>21.5</c:v>
                </c:pt>
                <c:pt idx="6">
                  <c:v>28.5</c:v>
                </c:pt>
                <c:pt idx="7">
                  <c:v>31.5</c:v>
                </c:pt>
                <c:pt idx="8">
                  <c:v>38.5</c:v>
                </c:pt>
                <c:pt idx="9">
                  <c:v>40</c:v>
                </c:pt>
                <c:pt idx="10">
                  <c:v>0</c:v>
                </c:pt>
                <c:pt idx="11" formatCode="General&quot;°&quot;">
                  <c:v>14</c:v>
                </c:pt>
                <c:pt idx="12">
                  <c:v>14</c:v>
                </c:pt>
              </c:numCache>
            </c:numRef>
          </c:xVal>
          <c:yVal>
            <c:numRef>
              <c:f>[1]Paramètres!$K$31:$K$43</c:f>
              <c:numCache>
                <c:formatCode>_(* #,##0.00_);_(* \(#,##0.00\);_(* "-"??_);_(@_)</c:formatCode>
                <c:ptCount val="13"/>
                <c:pt idx="1">
                  <c:v>0</c:v>
                </c:pt>
                <c:pt idx="2" formatCode="General">
                  <c:v>1</c:v>
                </c:pt>
                <c:pt idx="3" formatCode="General">
                  <c:v>1</c:v>
                </c:pt>
                <c:pt idx="4" formatCode="General">
                  <c:v>0</c:v>
                </c:pt>
              </c:numCache>
            </c:numRef>
          </c:yVal>
          <c:smooth val="0"/>
        </c:ser>
        <c:ser>
          <c:idx val="2"/>
          <c:order val="2"/>
          <c:tx>
            <c:strRef>
              <c:f>[1]Paramètres!$L$30</c:f>
              <c:strCache>
                <c:ptCount val="1"/>
                <c:pt idx="0">
                  <c:v>température 3</c:v>
                </c:pt>
              </c:strCache>
            </c:strRef>
          </c:tx>
          <c:spPr>
            <a:ln w="25400">
              <a:solidFill>
                <a:srgbClr val="00FF00"/>
              </a:solidFill>
              <a:prstDash val="solid"/>
            </a:ln>
          </c:spPr>
          <c:marker>
            <c:symbol val="none"/>
          </c:marker>
          <c:xVal>
            <c:numRef>
              <c:f>[1]Paramètres!$I$31:$I$43</c:f>
              <c:numCache>
                <c:formatCode>_-* #\ ##0.00\ _F_-;\-* #\ ##0.00\ _F_-;_-* "-"??\ _F_-;_-@_-</c:formatCode>
                <c:ptCount val="13"/>
                <c:pt idx="0" formatCode="General&quot;°&quot;">
                  <c:v>0</c:v>
                </c:pt>
                <c:pt idx="1">
                  <c:v>1.5</c:v>
                </c:pt>
                <c:pt idx="2">
                  <c:v>8.5</c:v>
                </c:pt>
                <c:pt idx="3">
                  <c:v>11.5</c:v>
                </c:pt>
                <c:pt idx="4">
                  <c:v>18.5</c:v>
                </c:pt>
                <c:pt idx="5">
                  <c:v>21.5</c:v>
                </c:pt>
                <c:pt idx="6">
                  <c:v>28.5</c:v>
                </c:pt>
                <c:pt idx="7">
                  <c:v>31.5</c:v>
                </c:pt>
                <c:pt idx="8">
                  <c:v>38.5</c:v>
                </c:pt>
                <c:pt idx="9">
                  <c:v>40</c:v>
                </c:pt>
                <c:pt idx="10">
                  <c:v>0</c:v>
                </c:pt>
                <c:pt idx="11" formatCode="General&quot;°&quot;">
                  <c:v>14</c:v>
                </c:pt>
                <c:pt idx="12">
                  <c:v>14</c:v>
                </c:pt>
              </c:numCache>
            </c:numRef>
          </c:xVal>
          <c:yVal>
            <c:numRef>
              <c:f>[1]Paramètres!$L$31:$L$43</c:f>
              <c:numCache>
                <c:formatCode>_(* #,##0.00_);_(* \(#,##0.00\);_(* "-"??_);_(@_)</c:formatCode>
                <c:ptCount val="13"/>
                <c:pt idx="3">
                  <c:v>0</c:v>
                </c:pt>
                <c:pt idx="4" formatCode="General">
                  <c:v>1</c:v>
                </c:pt>
                <c:pt idx="5" formatCode="General">
                  <c:v>1</c:v>
                </c:pt>
                <c:pt idx="6" formatCode="General">
                  <c:v>0</c:v>
                </c:pt>
              </c:numCache>
            </c:numRef>
          </c:yVal>
          <c:smooth val="0"/>
        </c:ser>
        <c:ser>
          <c:idx val="3"/>
          <c:order val="3"/>
          <c:tx>
            <c:strRef>
              <c:f>[1]Paramètres!$M$30</c:f>
              <c:strCache>
                <c:ptCount val="1"/>
                <c:pt idx="0">
                  <c:v>température 4</c:v>
                </c:pt>
              </c:strCache>
            </c:strRef>
          </c:tx>
          <c:spPr>
            <a:ln w="25400">
              <a:solidFill>
                <a:srgbClr val="FF6600"/>
              </a:solidFill>
              <a:prstDash val="solid"/>
            </a:ln>
          </c:spPr>
          <c:marker>
            <c:symbol val="none"/>
          </c:marker>
          <c:xVal>
            <c:numRef>
              <c:f>[1]Paramètres!$I$31:$I$43</c:f>
              <c:numCache>
                <c:formatCode>_-* #\ ##0.00\ _F_-;\-* #\ ##0.00\ _F_-;_-* "-"??\ _F_-;_-@_-</c:formatCode>
                <c:ptCount val="13"/>
                <c:pt idx="0" formatCode="General&quot;°&quot;">
                  <c:v>0</c:v>
                </c:pt>
                <c:pt idx="1">
                  <c:v>1.5</c:v>
                </c:pt>
                <c:pt idx="2">
                  <c:v>8.5</c:v>
                </c:pt>
                <c:pt idx="3">
                  <c:v>11.5</c:v>
                </c:pt>
                <c:pt idx="4">
                  <c:v>18.5</c:v>
                </c:pt>
                <c:pt idx="5">
                  <c:v>21.5</c:v>
                </c:pt>
                <c:pt idx="6">
                  <c:v>28.5</c:v>
                </c:pt>
                <c:pt idx="7">
                  <c:v>31.5</c:v>
                </c:pt>
                <c:pt idx="8">
                  <c:v>38.5</c:v>
                </c:pt>
                <c:pt idx="9">
                  <c:v>40</c:v>
                </c:pt>
                <c:pt idx="10">
                  <c:v>0</c:v>
                </c:pt>
                <c:pt idx="11" formatCode="General&quot;°&quot;">
                  <c:v>14</c:v>
                </c:pt>
                <c:pt idx="12">
                  <c:v>14</c:v>
                </c:pt>
              </c:numCache>
            </c:numRef>
          </c:xVal>
          <c:yVal>
            <c:numRef>
              <c:f>[1]Paramètres!$M$31:$M$43</c:f>
              <c:numCache>
                <c:formatCode>_(* #,##0.00_);_(* \(#,##0.00\);_(* "-"??_);_(@_)</c:formatCode>
                <c:ptCount val="13"/>
                <c:pt idx="5">
                  <c:v>0</c:v>
                </c:pt>
                <c:pt idx="6" formatCode="General">
                  <c:v>1</c:v>
                </c:pt>
                <c:pt idx="7" formatCode="General">
                  <c:v>1</c:v>
                </c:pt>
                <c:pt idx="8" formatCode="General">
                  <c:v>0</c:v>
                </c:pt>
              </c:numCache>
            </c:numRef>
          </c:yVal>
          <c:smooth val="0"/>
        </c:ser>
        <c:ser>
          <c:idx val="4"/>
          <c:order val="4"/>
          <c:tx>
            <c:strRef>
              <c:f>[1]Paramètres!$N$30</c:f>
              <c:strCache>
                <c:ptCount val="1"/>
                <c:pt idx="0">
                  <c:v>température 5</c:v>
                </c:pt>
              </c:strCache>
            </c:strRef>
          </c:tx>
          <c:spPr>
            <a:ln w="25400">
              <a:solidFill>
                <a:srgbClr val="0000FF"/>
              </a:solidFill>
              <a:prstDash val="solid"/>
            </a:ln>
          </c:spPr>
          <c:marker>
            <c:symbol val="none"/>
          </c:marker>
          <c:xVal>
            <c:numRef>
              <c:f>[1]Paramètres!$I$31:$I$43</c:f>
              <c:numCache>
                <c:formatCode>_-* #\ ##0.00\ _F_-;\-* #\ ##0.00\ _F_-;_-* "-"??\ _F_-;_-@_-</c:formatCode>
                <c:ptCount val="13"/>
                <c:pt idx="0" formatCode="General&quot;°&quot;">
                  <c:v>0</c:v>
                </c:pt>
                <c:pt idx="1">
                  <c:v>1.5</c:v>
                </c:pt>
                <c:pt idx="2">
                  <c:v>8.5</c:v>
                </c:pt>
                <c:pt idx="3">
                  <c:v>11.5</c:v>
                </c:pt>
                <c:pt idx="4">
                  <c:v>18.5</c:v>
                </c:pt>
                <c:pt idx="5">
                  <c:v>21.5</c:v>
                </c:pt>
                <c:pt idx="6">
                  <c:v>28.5</c:v>
                </c:pt>
                <c:pt idx="7">
                  <c:v>31.5</c:v>
                </c:pt>
                <c:pt idx="8">
                  <c:v>38.5</c:v>
                </c:pt>
                <c:pt idx="9">
                  <c:v>40</c:v>
                </c:pt>
                <c:pt idx="10">
                  <c:v>0</c:v>
                </c:pt>
                <c:pt idx="11" formatCode="General&quot;°&quot;">
                  <c:v>14</c:v>
                </c:pt>
                <c:pt idx="12">
                  <c:v>14</c:v>
                </c:pt>
              </c:numCache>
            </c:numRef>
          </c:xVal>
          <c:yVal>
            <c:numRef>
              <c:f>[1]Paramètres!$N$31:$N$43</c:f>
              <c:numCache>
                <c:formatCode>General</c:formatCode>
                <c:ptCount val="13"/>
                <c:pt idx="7" formatCode="_(* #,##0.00_);_(* \(#,##0.00\);_(* &quot;-&quot;??_);_(@_)">
                  <c:v>0</c:v>
                </c:pt>
                <c:pt idx="8">
                  <c:v>1</c:v>
                </c:pt>
                <c:pt idx="9">
                  <c:v>1</c:v>
                </c:pt>
              </c:numCache>
            </c:numRef>
          </c:yVal>
          <c:smooth val="0"/>
        </c:ser>
        <c:ser>
          <c:idx val="5"/>
          <c:order val="5"/>
          <c:tx>
            <c:v> </c:v>
          </c:tx>
          <c:spPr>
            <a:ln w="12700">
              <a:solidFill>
                <a:srgbClr val="333399"/>
              </a:solidFill>
              <a:prstDash val="solid"/>
            </a:ln>
          </c:spPr>
          <c:marker>
            <c:symbol val="none"/>
          </c:marker>
          <c:xVal>
            <c:numRef>
              <c:f>[1]Paramètres!$I$31:$I$43</c:f>
              <c:numCache>
                <c:formatCode>_-* #\ ##0.00\ _F_-;\-* #\ ##0.00\ _F_-;_-* "-"??\ _F_-;_-@_-</c:formatCode>
                <c:ptCount val="13"/>
                <c:pt idx="0" formatCode="General&quot;°&quot;">
                  <c:v>0</c:v>
                </c:pt>
                <c:pt idx="1">
                  <c:v>1.5</c:v>
                </c:pt>
                <c:pt idx="2">
                  <c:v>8.5</c:v>
                </c:pt>
                <c:pt idx="3">
                  <c:v>11.5</c:v>
                </c:pt>
                <c:pt idx="4">
                  <c:v>18.5</c:v>
                </c:pt>
                <c:pt idx="5">
                  <c:v>21.5</c:v>
                </c:pt>
                <c:pt idx="6">
                  <c:v>28.5</c:v>
                </c:pt>
                <c:pt idx="7">
                  <c:v>31.5</c:v>
                </c:pt>
                <c:pt idx="8">
                  <c:v>38.5</c:v>
                </c:pt>
                <c:pt idx="9">
                  <c:v>40</c:v>
                </c:pt>
                <c:pt idx="10">
                  <c:v>0</c:v>
                </c:pt>
                <c:pt idx="11" formatCode="General&quot;°&quot;">
                  <c:v>14</c:v>
                </c:pt>
                <c:pt idx="12">
                  <c:v>14</c:v>
                </c:pt>
              </c:numCache>
            </c:numRef>
          </c:xVal>
          <c:yVal>
            <c:numRef>
              <c:f>[1]Paramètres!$O$31:$O$43</c:f>
              <c:numCache>
                <c:formatCode>General</c:formatCode>
                <c:ptCount val="13"/>
                <c:pt idx="10" formatCode="0.0%">
                  <c:v>0</c:v>
                </c:pt>
                <c:pt idx="11" formatCode="_-* #\ ##0.00\ _F_-;\-* #\ ##0.00\ _F_-;_-* &quot;-&quot;??\ _F_-;_-@_-">
                  <c:v>0</c:v>
                </c:pt>
                <c:pt idx="12">
                  <c:v>0</c:v>
                </c:pt>
              </c:numCache>
            </c:numRef>
          </c:yVal>
          <c:smooth val="0"/>
        </c:ser>
        <c:ser>
          <c:idx val="6"/>
          <c:order val="6"/>
          <c:tx>
            <c:v> </c:v>
          </c:tx>
          <c:spPr>
            <a:ln w="12700">
              <a:solidFill>
                <a:srgbClr val="008080"/>
              </a:solidFill>
              <a:prstDash val="solid"/>
            </a:ln>
          </c:spPr>
          <c:marker>
            <c:symbol val="none"/>
          </c:marker>
          <c:dPt>
            <c:idx val="11"/>
            <c:bubble3D val="0"/>
            <c:spPr>
              <a:ln w="12700">
                <a:solidFill>
                  <a:srgbClr val="FF00FF"/>
                </a:solidFill>
                <a:prstDash val="solid"/>
              </a:ln>
            </c:spPr>
          </c:dPt>
          <c:xVal>
            <c:numRef>
              <c:f>[1]Paramètres!$I$31:$I$43</c:f>
              <c:numCache>
                <c:formatCode>_-* #\ ##0.00\ _F_-;\-* #\ ##0.00\ _F_-;_-* "-"??\ _F_-;_-@_-</c:formatCode>
                <c:ptCount val="13"/>
                <c:pt idx="0" formatCode="General&quot;°&quot;">
                  <c:v>0</c:v>
                </c:pt>
                <c:pt idx="1">
                  <c:v>1.5</c:v>
                </c:pt>
                <c:pt idx="2">
                  <c:v>8.5</c:v>
                </c:pt>
                <c:pt idx="3">
                  <c:v>11.5</c:v>
                </c:pt>
                <c:pt idx="4">
                  <c:v>18.5</c:v>
                </c:pt>
                <c:pt idx="5">
                  <c:v>21.5</c:v>
                </c:pt>
                <c:pt idx="6">
                  <c:v>28.5</c:v>
                </c:pt>
                <c:pt idx="7">
                  <c:v>31.5</c:v>
                </c:pt>
                <c:pt idx="8">
                  <c:v>38.5</c:v>
                </c:pt>
                <c:pt idx="9">
                  <c:v>40</c:v>
                </c:pt>
                <c:pt idx="10">
                  <c:v>0</c:v>
                </c:pt>
                <c:pt idx="11" formatCode="General&quot;°&quot;">
                  <c:v>14</c:v>
                </c:pt>
                <c:pt idx="12">
                  <c:v>14</c:v>
                </c:pt>
              </c:numCache>
            </c:numRef>
          </c:xVal>
          <c:yVal>
            <c:numRef>
              <c:f>[1]Paramètres!$P$31:$P$43</c:f>
              <c:numCache>
                <c:formatCode>General</c:formatCode>
                <c:ptCount val="13"/>
                <c:pt idx="10" formatCode="0.0%">
                  <c:v>0.64285714285714279</c:v>
                </c:pt>
                <c:pt idx="11" formatCode="_-* #\ ##0.00\ _F_-;\-* #\ ##0.00\ _F_-;_-* &quot;-&quot;??\ _F_-;_-@_-">
                  <c:v>0.64285714285714279</c:v>
                </c:pt>
                <c:pt idx="12">
                  <c:v>0</c:v>
                </c:pt>
              </c:numCache>
            </c:numRef>
          </c:yVal>
          <c:smooth val="0"/>
        </c:ser>
        <c:ser>
          <c:idx val="7"/>
          <c:order val="7"/>
          <c:tx>
            <c:v> </c:v>
          </c:tx>
          <c:spPr>
            <a:ln w="12700">
              <a:solidFill>
                <a:srgbClr val="00FF00"/>
              </a:solidFill>
              <a:prstDash val="solid"/>
            </a:ln>
          </c:spPr>
          <c:marker>
            <c:symbol val="none"/>
          </c:marker>
          <c:xVal>
            <c:numRef>
              <c:f>[1]Paramètres!$I$31:$I$43</c:f>
              <c:numCache>
                <c:formatCode>_-* #\ ##0.00\ _F_-;\-* #\ ##0.00\ _F_-;_-* "-"??\ _F_-;_-@_-</c:formatCode>
                <c:ptCount val="13"/>
                <c:pt idx="0" formatCode="General&quot;°&quot;">
                  <c:v>0</c:v>
                </c:pt>
                <c:pt idx="1">
                  <c:v>1.5</c:v>
                </c:pt>
                <c:pt idx="2">
                  <c:v>8.5</c:v>
                </c:pt>
                <c:pt idx="3">
                  <c:v>11.5</c:v>
                </c:pt>
                <c:pt idx="4">
                  <c:v>18.5</c:v>
                </c:pt>
                <c:pt idx="5">
                  <c:v>21.5</c:v>
                </c:pt>
                <c:pt idx="6">
                  <c:v>28.5</c:v>
                </c:pt>
                <c:pt idx="7">
                  <c:v>31.5</c:v>
                </c:pt>
                <c:pt idx="8">
                  <c:v>38.5</c:v>
                </c:pt>
                <c:pt idx="9">
                  <c:v>40</c:v>
                </c:pt>
                <c:pt idx="10">
                  <c:v>0</c:v>
                </c:pt>
                <c:pt idx="11" formatCode="General&quot;°&quot;">
                  <c:v>14</c:v>
                </c:pt>
                <c:pt idx="12">
                  <c:v>14</c:v>
                </c:pt>
              </c:numCache>
            </c:numRef>
          </c:xVal>
          <c:yVal>
            <c:numRef>
              <c:f>[1]Paramètres!$Q$31:$Q$43</c:f>
              <c:numCache>
                <c:formatCode>General</c:formatCode>
                <c:ptCount val="13"/>
                <c:pt idx="10" formatCode="0.0%">
                  <c:v>0.35714285714285715</c:v>
                </c:pt>
                <c:pt idx="11" formatCode="_-* #\ ##0.00\ _F_-;\-* #\ ##0.00\ _F_-;_-* &quot;-&quot;??\ _F_-;_-@_-">
                  <c:v>0.35714285714285715</c:v>
                </c:pt>
                <c:pt idx="12">
                  <c:v>0</c:v>
                </c:pt>
              </c:numCache>
            </c:numRef>
          </c:yVal>
          <c:smooth val="0"/>
        </c:ser>
        <c:ser>
          <c:idx val="8"/>
          <c:order val="8"/>
          <c:tx>
            <c:v> </c:v>
          </c:tx>
          <c:spPr>
            <a:ln w="12700">
              <a:solidFill>
                <a:srgbClr val="FF0000"/>
              </a:solidFill>
              <a:prstDash val="solid"/>
            </a:ln>
          </c:spPr>
          <c:marker>
            <c:symbol val="none"/>
          </c:marker>
          <c:xVal>
            <c:numRef>
              <c:f>[1]Paramètres!$I$31:$I$43</c:f>
              <c:numCache>
                <c:formatCode>_-* #\ ##0.00\ _F_-;\-* #\ ##0.00\ _F_-;_-* "-"??\ _F_-;_-@_-</c:formatCode>
                <c:ptCount val="13"/>
                <c:pt idx="0" formatCode="General&quot;°&quot;">
                  <c:v>0</c:v>
                </c:pt>
                <c:pt idx="1">
                  <c:v>1.5</c:v>
                </c:pt>
                <c:pt idx="2">
                  <c:v>8.5</c:v>
                </c:pt>
                <c:pt idx="3">
                  <c:v>11.5</c:v>
                </c:pt>
                <c:pt idx="4">
                  <c:v>18.5</c:v>
                </c:pt>
                <c:pt idx="5">
                  <c:v>21.5</c:v>
                </c:pt>
                <c:pt idx="6">
                  <c:v>28.5</c:v>
                </c:pt>
                <c:pt idx="7">
                  <c:v>31.5</c:v>
                </c:pt>
                <c:pt idx="8">
                  <c:v>38.5</c:v>
                </c:pt>
                <c:pt idx="9">
                  <c:v>40</c:v>
                </c:pt>
                <c:pt idx="10">
                  <c:v>0</c:v>
                </c:pt>
                <c:pt idx="11" formatCode="General&quot;°&quot;">
                  <c:v>14</c:v>
                </c:pt>
                <c:pt idx="12">
                  <c:v>14</c:v>
                </c:pt>
              </c:numCache>
            </c:numRef>
          </c:xVal>
          <c:yVal>
            <c:numRef>
              <c:f>[1]Paramètres!$R$31:$R$43</c:f>
              <c:numCache>
                <c:formatCode>General</c:formatCode>
                <c:ptCount val="13"/>
                <c:pt idx="10" formatCode="0.0%">
                  <c:v>0</c:v>
                </c:pt>
                <c:pt idx="11" formatCode="_-* #\ ##0.00\ _F_-;\-* #\ ##0.00\ _F_-;_-* &quot;-&quot;??\ _F_-;_-@_-">
                  <c:v>0</c:v>
                </c:pt>
                <c:pt idx="12">
                  <c:v>0</c:v>
                </c:pt>
              </c:numCache>
            </c:numRef>
          </c:yVal>
          <c:smooth val="0"/>
        </c:ser>
        <c:ser>
          <c:idx val="9"/>
          <c:order val="9"/>
          <c:tx>
            <c:v> </c:v>
          </c:tx>
          <c:spPr>
            <a:ln w="12700">
              <a:solidFill>
                <a:srgbClr val="993366"/>
              </a:solidFill>
              <a:prstDash val="solid"/>
            </a:ln>
          </c:spPr>
          <c:marker>
            <c:symbol val="none"/>
          </c:marker>
          <c:dPt>
            <c:idx val="11"/>
            <c:bubble3D val="0"/>
            <c:spPr>
              <a:ln w="12700">
                <a:solidFill>
                  <a:srgbClr val="0000FF"/>
                </a:solidFill>
                <a:prstDash val="solid"/>
              </a:ln>
            </c:spPr>
          </c:dPt>
          <c:xVal>
            <c:numRef>
              <c:f>[1]Paramètres!$I$31:$I$43</c:f>
              <c:numCache>
                <c:formatCode>_-* #\ ##0.00\ _F_-;\-* #\ ##0.00\ _F_-;_-* "-"??\ _F_-;_-@_-</c:formatCode>
                <c:ptCount val="13"/>
                <c:pt idx="0" formatCode="General&quot;°&quot;">
                  <c:v>0</c:v>
                </c:pt>
                <c:pt idx="1">
                  <c:v>1.5</c:v>
                </c:pt>
                <c:pt idx="2">
                  <c:v>8.5</c:v>
                </c:pt>
                <c:pt idx="3">
                  <c:v>11.5</c:v>
                </c:pt>
                <c:pt idx="4">
                  <c:v>18.5</c:v>
                </c:pt>
                <c:pt idx="5">
                  <c:v>21.5</c:v>
                </c:pt>
                <c:pt idx="6">
                  <c:v>28.5</c:v>
                </c:pt>
                <c:pt idx="7">
                  <c:v>31.5</c:v>
                </c:pt>
                <c:pt idx="8">
                  <c:v>38.5</c:v>
                </c:pt>
                <c:pt idx="9">
                  <c:v>40</c:v>
                </c:pt>
                <c:pt idx="10">
                  <c:v>0</c:v>
                </c:pt>
                <c:pt idx="11" formatCode="General&quot;°&quot;">
                  <c:v>14</c:v>
                </c:pt>
                <c:pt idx="12">
                  <c:v>14</c:v>
                </c:pt>
              </c:numCache>
            </c:numRef>
          </c:xVal>
          <c:yVal>
            <c:numRef>
              <c:f>[1]Paramètres!$S$31:$S$43</c:f>
              <c:numCache>
                <c:formatCode>General</c:formatCode>
                <c:ptCount val="13"/>
                <c:pt idx="10" formatCode="0.0%">
                  <c:v>0</c:v>
                </c:pt>
                <c:pt idx="11" formatCode="_-* #\ ##0.00\ _F_-;\-* #\ ##0.00\ _F_-;_-* &quot;-&quot;??\ _F_-;_-@_-">
                  <c:v>0</c:v>
                </c:pt>
                <c:pt idx="12">
                  <c:v>0</c:v>
                </c:pt>
              </c:numCache>
            </c:numRef>
          </c:yVal>
          <c:smooth val="0"/>
        </c:ser>
        <c:dLbls>
          <c:showLegendKey val="0"/>
          <c:showVal val="0"/>
          <c:showCatName val="0"/>
          <c:showSerName val="0"/>
          <c:showPercent val="0"/>
          <c:showBubbleSize val="0"/>
        </c:dLbls>
        <c:axId val="529667912"/>
        <c:axId val="529670656"/>
      </c:scatterChart>
      <c:valAx>
        <c:axId val="529667912"/>
        <c:scaling>
          <c:orientation val="minMax"/>
        </c:scaling>
        <c:delete val="0"/>
        <c:axPos val="b"/>
        <c:numFmt formatCode="_-* #,##0\ _F_-;\-* #,##0\ _F_-;_-* &quot;-&quot;\ _F_-;_-@_-" sourceLinked="0"/>
        <c:majorTickMark val="out"/>
        <c:minorTickMark val="none"/>
        <c:tickLblPos val="nextTo"/>
        <c:spPr>
          <a:ln w="3175">
            <a:solidFill>
              <a:srgbClr val="000000"/>
            </a:solidFill>
            <a:prstDash val="solid"/>
          </a:ln>
        </c:spPr>
        <c:txPr>
          <a:bodyPr rot="0" vert="horz"/>
          <a:lstStyle/>
          <a:p>
            <a:pPr>
              <a:defRPr sz="1425" b="0" i="0" u="none" strike="noStrike" baseline="0">
                <a:solidFill>
                  <a:srgbClr val="000000"/>
                </a:solidFill>
                <a:latin typeface="Arial"/>
                <a:ea typeface="Arial"/>
                <a:cs typeface="Arial"/>
              </a:defRPr>
            </a:pPr>
            <a:endParaRPr lang="fr-FR"/>
          </a:p>
        </c:txPr>
        <c:crossAx val="529670656"/>
        <c:crosses val="autoZero"/>
        <c:crossBetween val="midCat"/>
      </c:valAx>
      <c:valAx>
        <c:axId val="529670656"/>
        <c:scaling>
          <c:orientation val="minMax"/>
          <c:max val="1"/>
          <c:min val="0"/>
        </c:scaling>
        <c:delete val="0"/>
        <c:axPos val="l"/>
        <c:numFmt formatCode="0%" sourceLinked="0"/>
        <c:majorTickMark val="out"/>
        <c:minorTickMark val="out"/>
        <c:tickLblPos val="nextTo"/>
        <c:spPr>
          <a:ln w="3175">
            <a:solidFill>
              <a:srgbClr val="000000"/>
            </a:solidFill>
            <a:prstDash val="solid"/>
          </a:ln>
        </c:spPr>
        <c:txPr>
          <a:bodyPr rot="0" vert="horz"/>
          <a:lstStyle/>
          <a:p>
            <a:pPr>
              <a:defRPr sz="1425" b="0" i="0" u="none" strike="noStrike" baseline="0">
                <a:solidFill>
                  <a:srgbClr val="000000"/>
                </a:solidFill>
                <a:latin typeface="Arial"/>
                <a:ea typeface="Arial"/>
                <a:cs typeface="Arial"/>
              </a:defRPr>
            </a:pPr>
            <a:endParaRPr lang="fr-FR"/>
          </a:p>
        </c:txPr>
        <c:crossAx val="529667912"/>
        <c:crosses val="autoZero"/>
        <c:crossBetween val="midCat"/>
        <c:majorUnit val="0.5"/>
      </c:valAx>
      <c:spPr>
        <a:noFill/>
        <a:ln w="25400">
          <a:noFill/>
        </a:ln>
      </c:spPr>
    </c:plotArea>
    <c:legend>
      <c:legendPos val="b"/>
      <c:layout>
        <c:manualLayout>
          <c:xMode val="edge"/>
          <c:yMode val="edge"/>
          <c:x val="2.4033943609809514E-2"/>
          <c:y val="0.87230106622428871"/>
          <c:w val="0.89058231218030248"/>
          <c:h val="7.6264710234662803E-2"/>
        </c:manualLayout>
      </c:layout>
      <c:overlay val="0"/>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161924</xdr:rowOff>
    </xdr:from>
    <xdr:to>
      <xdr:col>17</xdr:col>
      <xdr:colOff>0</xdr:colOff>
      <xdr:row>19</xdr:row>
      <xdr:rowOff>161924</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ysteme_exper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jout table vérité"/>
      <sheetName val="Entrées sorties"/>
      <sheetName val="introduction"/>
      <sheetName val="botanique"/>
      <sheetName val="villes"/>
      <sheetName val="règles"/>
      <sheetName val="Paramètres"/>
      <sheetName val="animaux"/>
      <sheetName val="quantitatives"/>
      <sheetName val="floues"/>
      <sheetName val="Feuil11"/>
    </sheetNames>
    <sheetDataSet>
      <sheetData sheetId="0"/>
      <sheetData sheetId="1">
        <row r="5">
          <cell r="B5" t="str">
            <v>parcs verdoyants</v>
          </cell>
        </row>
        <row r="6">
          <cell r="B6" t="str">
            <v> monuments</v>
          </cell>
        </row>
        <row r="7">
          <cell r="B7" t="str">
            <v>tradition culinaire</v>
          </cell>
        </row>
        <row r="8">
          <cell r="B8" t="str">
            <v>restaurants 3 étoiles</v>
          </cell>
        </row>
        <row r="9">
          <cell r="B9" t="str">
            <v>musées</v>
          </cell>
        </row>
        <row r="10">
          <cell r="B10" t="str">
            <v>Provence</v>
          </cell>
        </row>
        <row r="11">
          <cell r="B11" t="str">
            <v>traditions folkloriques</v>
          </cell>
        </row>
        <row r="12">
          <cell r="B12" t="str">
            <v>restaurants 3 toques</v>
          </cell>
        </row>
        <row r="13">
          <cell r="B13" t="str">
            <v>ville ancienne</v>
          </cell>
        </row>
        <row r="14">
          <cell r="B14" t="str">
            <v>bord de mer</v>
          </cell>
        </row>
        <row r="15">
          <cell r="B15" t="str">
            <v>avenues larges</v>
          </cell>
        </row>
      </sheetData>
      <sheetData sheetId="2"/>
      <sheetData sheetId="3"/>
      <sheetData sheetId="4"/>
      <sheetData sheetId="5"/>
      <sheetData sheetId="6">
        <row r="2">
          <cell r="A2" t="str">
            <v xml:space="preserve"> (</v>
          </cell>
        </row>
        <row r="3">
          <cell r="A3" t="str">
            <v xml:space="preserve"> contraire (</v>
          </cell>
        </row>
        <row r="4">
          <cell r="A4" t="str">
            <v xml:space="preserve"> environ (</v>
          </cell>
        </row>
        <row r="5">
          <cell r="A5" t="str">
            <v xml:space="preserve"> exactement (</v>
          </cell>
        </row>
        <row r="12">
          <cell r="B12" t="str">
            <v>et</v>
          </cell>
        </row>
        <row r="13">
          <cell r="B13" t="str">
            <v>ou</v>
          </cell>
          <cell r="W13" t="str">
            <v>sortie</v>
          </cell>
        </row>
        <row r="30">
          <cell r="J30" t="str">
            <v>température 1</v>
          </cell>
          <cell r="K30" t="str">
            <v>température 2</v>
          </cell>
          <cell r="L30" t="str">
            <v>température 3</v>
          </cell>
          <cell r="M30" t="str">
            <v>température 4</v>
          </cell>
          <cell r="N30" t="str">
            <v>température 5</v>
          </cell>
        </row>
        <row r="31">
          <cell r="I31">
            <v>0</v>
          </cell>
          <cell r="J31">
            <v>1</v>
          </cell>
        </row>
        <row r="32">
          <cell r="I32">
            <v>1.5</v>
          </cell>
          <cell r="J32">
            <v>1</v>
          </cell>
          <cell r="K32">
            <v>0</v>
          </cell>
        </row>
        <row r="33">
          <cell r="I33">
            <v>8.5</v>
          </cell>
          <cell r="J33">
            <v>0</v>
          </cell>
          <cell r="K33">
            <v>1</v>
          </cell>
        </row>
        <row r="34">
          <cell r="I34">
            <v>11.5</v>
          </cell>
          <cell r="K34">
            <v>1</v>
          </cell>
          <cell r="L34">
            <v>0</v>
          </cell>
        </row>
        <row r="35">
          <cell r="I35">
            <v>18.5</v>
          </cell>
          <cell r="K35">
            <v>0</v>
          </cell>
          <cell r="L35">
            <v>1</v>
          </cell>
        </row>
        <row r="36">
          <cell r="I36">
            <v>21.5</v>
          </cell>
          <cell r="L36">
            <v>1</v>
          </cell>
          <cell r="M36">
            <v>0</v>
          </cell>
        </row>
        <row r="37">
          <cell r="I37">
            <v>28.5</v>
          </cell>
          <cell r="L37">
            <v>0</v>
          </cell>
          <cell r="M37">
            <v>1</v>
          </cell>
        </row>
        <row r="38">
          <cell r="I38">
            <v>31.5</v>
          </cell>
          <cell r="M38">
            <v>1</v>
          </cell>
          <cell r="N38">
            <v>0</v>
          </cell>
        </row>
        <row r="39">
          <cell r="I39">
            <v>38.5</v>
          </cell>
          <cell r="M39">
            <v>0</v>
          </cell>
          <cell r="N39">
            <v>1</v>
          </cell>
        </row>
        <row r="40">
          <cell r="I40">
            <v>40</v>
          </cell>
          <cell r="N40">
            <v>1</v>
          </cell>
        </row>
        <row r="41">
          <cell r="I41">
            <v>0</v>
          </cell>
          <cell r="O41">
            <v>0</v>
          </cell>
          <cell r="P41">
            <v>0.64285714285714279</v>
          </cell>
          <cell r="Q41">
            <v>0.35714285714285715</v>
          </cell>
          <cell r="R41">
            <v>0</v>
          </cell>
          <cell r="S41">
            <v>0</v>
          </cell>
        </row>
        <row r="42">
          <cell r="I42">
            <v>14</v>
          </cell>
          <cell r="O42">
            <v>0</v>
          </cell>
          <cell r="P42">
            <v>0.64285714285714279</v>
          </cell>
          <cell r="Q42">
            <v>0.35714285714285715</v>
          </cell>
          <cell r="R42">
            <v>0</v>
          </cell>
          <cell r="S42">
            <v>0</v>
          </cell>
        </row>
        <row r="43">
          <cell r="I43">
            <v>14</v>
          </cell>
          <cell r="O43">
            <v>0</v>
          </cell>
          <cell r="P43">
            <v>0</v>
          </cell>
          <cell r="Q43">
            <v>0</v>
          </cell>
          <cell r="R43">
            <v>0</v>
          </cell>
          <cell r="S43">
            <v>0</v>
          </cell>
        </row>
      </sheetData>
      <sheetData sheetId="7"/>
      <sheetData sheetId="8"/>
      <sheetData sheetId="9"/>
      <sheetData sheetId="10">
        <row r="2">
          <cell r="A2" t="str">
            <v>plumes</v>
          </cell>
          <cell r="B2" t="b">
            <v>1</v>
          </cell>
        </row>
        <row r="3">
          <cell r="A3" t="str">
            <v>bec</v>
          </cell>
          <cell r="B3" t="b">
            <v>1</v>
          </cell>
        </row>
        <row r="4">
          <cell r="A4" t="str">
            <v>bipede</v>
          </cell>
          <cell r="B4" t="b">
            <v>1</v>
          </cell>
        </row>
        <row r="5">
          <cell r="A5" t="str">
            <v>tetrapode</v>
          </cell>
          <cell r="B5" t="b">
            <v>1</v>
          </cell>
        </row>
        <row r="6">
          <cell r="A6" t="str">
            <v>branchie</v>
          </cell>
        </row>
        <row r="7">
          <cell r="A7" t="str">
            <v>ecaille</v>
          </cell>
        </row>
        <row r="8">
          <cell r="A8" t="str">
            <v>placenta</v>
          </cell>
        </row>
        <row r="9">
          <cell r="A9" t="str">
            <v>sabot</v>
          </cell>
        </row>
        <row r="10">
          <cell r="A10" t="str">
            <v>larve_marsupiale</v>
          </cell>
        </row>
        <row r="11">
          <cell r="A11" t="str">
            <v>six_pattes</v>
          </cell>
        </row>
        <row r="12">
          <cell r="A12" t="str">
            <v>vole</v>
          </cell>
        </row>
        <row r="13">
          <cell r="A13" t="str">
            <v>seulement_incisives</v>
          </cell>
        </row>
        <row r="14">
          <cell r="A14" t="str">
            <v>griffe_retractile</v>
          </cell>
        </row>
        <row r="15">
          <cell r="A15" t="str">
            <v xml:space="preserve">mollusque </v>
          </cell>
        </row>
        <row r="16">
          <cell r="A16" t="str">
            <v>tentacule</v>
          </cell>
        </row>
        <row r="17">
          <cell r="A17" t="str">
            <v xml:space="preserve">omnivore </v>
          </cell>
        </row>
        <row r="18">
          <cell r="A18" t="str">
            <v>primate</v>
          </cell>
        </row>
        <row r="19">
          <cell r="A19" t="str">
            <v>tendance_omnivore</v>
          </cell>
        </row>
        <row r="20">
          <cell r="A20" t="str">
            <v>defense</v>
          </cell>
        </row>
        <row r="21">
          <cell r="A21" t="str">
            <v>pelage_dense</v>
          </cell>
        </row>
        <row r="22">
          <cell r="A22" t="str">
            <v>diurnes</v>
          </cell>
        </row>
        <row r="23">
          <cell r="A23" t="str">
            <v>charognard</v>
          </cell>
        </row>
        <row r="24">
          <cell r="A24" t="str">
            <v xml:space="preserve">carnivore </v>
          </cell>
          <cell r="B24" t="b">
            <v>1</v>
          </cell>
        </row>
        <row r="25">
          <cell r="A25" t="str">
            <v>pinces</v>
          </cell>
        </row>
        <row r="26">
          <cell r="A26" t="str">
            <v xml:space="preserve">yeux_independants </v>
          </cell>
        </row>
        <row r="27">
          <cell r="A27" t="str">
            <v>carapace</v>
          </cell>
        </row>
        <row r="28">
          <cell r="A28" t="str">
            <v xml:space="preserve">collerette </v>
          </cell>
        </row>
        <row r="29">
          <cell r="A29" t="str">
            <v>social</v>
          </cell>
        </row>
        <row r="30">
          <cell r="A30" t="str">
            <v>suceur_de_sang</v>
          </cell>
        </row>
        <row r="31">
          <cell r="A31" t="str">
            <v xml:space="preserve">vit_sous_terre </v>
          </cell>
        </row>
        <row r="32">
          <cell r="A32" t="str">
            <v>aile</v>
          </cell>
          <cell r="B32" t="b">
            <v>1</v>
          </cell>
        </row>
        <row r="33">
          <cell r="A33" t="str">
            <v>ovipare</v>
          </cell>
          <cell r="B33" t="b">
            <v>1</v>
          </cell>
        </row>
        <row r="34">
          <cell r="A34" t="str">
            <v>vertebre</v>
          </cell>
          <cell r="B34" t="b">
            <v>1</v>
          </cell>
        </row>
        <row r="35">
          <cell r="A35" t="str">
            <v>allaite</v>
          </cell>
        </row>
        <row r="36">
          <cell r="A36" t="str">
            <v>nageoires</v>
          </cell>
        </row>
        <row r="37">
          <cell r="A37" t="str">
            <v>sang_froid</v>
          </cell>
        </row>
        <row r="38">
          <cell r="A38" t="str">
            <v xml:space="preserve">corps_segmente </v>
          </cell>
        </row>
        <row r="39">
          <cell r="A39" t="str">
            <v>exosquelette</v>
          </cell>
        </row>
        <row r="40">
          <cell r="A40" t="str">
            <v xml:space="preserve">poil </v>
          </cell>
        </row>
        <row r="41">
          <cell r="A41" t="str">
            <v>taille_petite</v>
          </cell>
        </row>
        <row r="42">
          <cell r="A42" t="str">
            <v xml:space="preserve">tetrapode </v>
          </cell>
        </row>
        <row r="43">
          <cell r="A43" t="str">
            <v xml:space="preserve">bipede </v>
          </cell>
        </row>
        <row r="44">
          <cell r="A44" t="str">
            <v>serres</v>
          </cell>
        </row>
        <row r="45">
          <cell r="A45" t="str">
            <v>poil</v>
          </cell>
        </row>
        <row r="46">
          <cell r="A46" t="str">
            <v>griffe</v>
          </cell>
        </row>
        <row r="47">
          <cell r="A47" t="str">
            <v xml:space="preserve">griffe </v>
          </cell>
        </row>
        <row r="48">
          <cell r="A48" t="str">
            <v>invertebre</v>
          </cell>
        </row>
        <row r="49">
          <cell r="A49" t="str">
            <v>aquatique</v>
          </cell>
        </row>
        <row r="50">
          <cell r="A50" t="str">
            <v>taille_moyenne</v>
          </cell>
        </row>
        <row r="51">
          <cell r="A51" t="str">
            <v>taille_grande</v>
          </cell>
        </row>
        <row r="52">
          <cell r="A52" t="str">
            <v>domestique</v>
          </cell>
        </row>
        <row r="53">
          <cell r="A53" t="str">
            <v>quadripede</v>
          </cell>
        </row>
        <row r="54">
          <cell r="A54" t="str">
            <v xml:space="preserve">criniere </v>
          </cell>
        </row>
        <row r="55">
          <cell r="A55" t="str">
            <v xml:space="preserve">herbivore </v>
          </cell>
        </row>
        <row r="56">
          <cell r="A56" t="str">
            <v>trompe</v>
          </cell>
        </row>
        <row r="57">
          <cell r="A57" t="str">
            <v>omnivore</v>
          </cell>
        </row>
        <row r="58">
          <cell r="A58" t="str">
            <v>nuisible</v>
          </cell>
        </row>
        <row r="59">
          <cell r="A59" t="str">
            <v xml:space="preserve">tendance_omnivore </v>
          </cell>
        </row>
        <row r="60">
          <cell r="A60" t="str">
            <v>plumage_rose</v>
          </cell>
        </row>
        <row r="61">
          <cell r="A61" t="str">
            <v>carnivore</v>
          </cell>
          <cell r="B61" t="b">
            <v>1</v>
          </cell>
        </row>
        <row r="62">
          <cell r="A62" t="str">
            <v>huit_tentacule</v>
          </cell>
        </row>
        <row r="63">
          <cell r="A63" t="str">
            <v xml:space="preserve">echinoderme </v>
          </cell>
        </row>
        <row r="64">
          <cell r="A64" t="str">
            <v>crete</v>
          </cell>
        </row>
        <row r="65">
          <cell r="A65" t="str">
            <v>herbivore</v>
          </cell>
        </row>
        <row r="66">
          <cell r="A66" t="str">
            <v>change_de_couleur</v>
          </cell>
        </row>
        <row r="67">
          <cell r="A67" t="str">
            <v>insectivore</v>
          </cell>
        </row>
        <row r="68">
          <cell r="A68" t="str">
            <v>venimeux</v>
          </cell>
        </row>
        <row r="69">
          <cell r="A69" t="str">
            <v>rampant</v>
          </cell>
        </row>
        <row r="70">
          <cell r="A70" t="str">
            <v xml:space="preserve">omnivore  </v>
          </cell>
        </row>
        <row r="71">
          <cell r="A71" t="str">
            <v xml:space="preserve">pollinisateur </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github.com/Mentra20/Projet-Systeme-Expert-L2" TargetMode="External"/><Relationship Id="rId2" Type="http://schemas.openxmlformats.org/officeDocument/2006/relationships/hyperlink" Target="http://excel-store.fr/" TargetMode="External"/><Relationship Id="rId1" Type="http://schemas.openxmlformats.org/officeDocument/2006/relationships/hyperlink" Target="mailto:nicolas.sylvain1@libertysurf.fr" TargetMode="External"/><Relationship Id="rId5" Type="http://schemas.openxmlformats.org/officeDocument/2006/relationships/hyperlink" Target="http://sn1.chez-alice.fr/expert" TargetMode="External"/><Relationship Id="rId4" Type="http://schemas.openxmlformats.org/officeDocument/2006/relationships/hyperlink" Target="https://perso.liris.cnrs.fr/alain.mille/enseignements/DEA-ECD/site_ia_emiage/session1/syst%e8mes_experts.htm"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https://github.com/Mentra20/Projet-Systeme-Expert-L2" TargetMode="External"/><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A17"/>
  <sheetViews>
    <sheetView tabSelected="1" workbookViewId="0">
      <selection activeCell="A18" sqref="A18"/>
    </sheetView>
  </sheetViews>
  <sheetFormatPr baseColWidth="10" defaultRowHeight="12.75" x14ac:dyDescent="0.2"/>
  <cols>
    <col min="1" max="1" width="72.5703125" style="1" customWidth="1"/>
  </cols>
  <sheetData>
    <row r="1" spans="1:1" x14ac:dyDescent="0.2">
      <c r="A1" s="1" t="s">
        <v>0</v>
      </c>
    </row>
    <row r="2" spans="1:1" x14ac:dyDescent="0.2">
      <c r="A2" s="2" t="s">
        <v>1</v>
      </c>
    </row>
    <row r="3" spans="1:1" x14ac:dyDescent="0.2">
      <c r="A3" s="2" t="s">
        <v>2</v>
      </c>
    </row>
    <row r="5" spans="1:1" x14ac:dyDescent="0.2">
      <c r="A5" s="3" t="s">
        <v>3</v>
      </c>
    </row>
    <row r="6" spans="1:1" x14ac:dyDescent="0.2">
      <c r="A6" s="3" t="s">
        <v>4</v>
      </c>
    </row>
    <row r="7" spans="1:1" x14ac:dyDescent="0.2">
      <c r="A7" s="2" t="s">
        <v>5</v>
      </c>
    </row>
    <row r="8" spans="1:1" ht="25.5" x14ac:dyDescent="0.2">
      <c r="A8" s="3" t="s">
        <v>6</v>
      </c>
    </row>
    <row r="9" spans="1:1" ht="25.5" x14ac:dyDescent="0.2">
      <c r="A9" s="2" t="s">
        <v>7</v>
      </c>
    </row>
    <row r="11" spans="1:1" x14ac:dyDescent="0.2">
      <c r="A11" s="4" t="s">
        <v>8</v>
      </c>
    </row>
    <row r="12" spans="1:1" x14ac:dyDescent="0.2">
      <c r="A12" s="5" t="s">
        <v>9</v>
      </c>
    </row>
    <row r="13" spans="1:1" x14ac:dyDescent="0.2">
      <c r="A13" s="2"/>
    </row>
    <row r="14" spans="1:1" ht="25.5" x14ac:dyDescent="0.2">
      <c r="A14" s="3" t="s">
        <v>10</v>
      </c>
    </row>
    <row r="15" spans="1:1" ht="25.5" x14ac:dyDescent="0.2">
      <c r="A15" s="3" t="s">
        <v>11</v>
      </c>
    </row>
    <row r="17" spans="1:1" ht="38.25" x14ac:dyDescent="0.2">
      <c r="A17" s="3" t="s">
        <v>12</v>
      </c>
    </row>
  </sheetData>
  <hyperlinks>
    <hyperlink ref="A2" r:id="rId1"/>
    <hyperlink ref="A3" r:id="rId2"/>
    <hyperlink ref="A12" r:id="rId3"/>
    <hyperlink ref="A9" r:id="rId4"/>
    <hyperlink ref="A7" r:id="rId5"/>
  </hyperlinks>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_systeme_expert2"/>
  <dimension ref="A1:U43"/>
  <sheetViews>
    <sheetView showGridLines="0" workbookViewId="0">
      <selection activeCell="P15" sqref="P15"/>
    </sheetView>
  </sheetViews>
  <sheetFormatPr baseColWidth="10" defaultRowHeight="12.75" outlineLevelCol="1" x14ac:dyDescent="0.2"/>
  <cols>
    <col min="1" max="1" width="5" style="6" customWidth="1"/>
    <col min="2" max="2" width="4.5703125" style="6" bestFit="1" customWidth="1"/>
    <col min="3" max="3" width="18.5703125" style="25" customWidth="1"/>
    <col min="4" max="4" width="6.28515625" customWidth="1"/>
    <col min="5" max="6" width="6.28515625" hidden="1" customWidth="1" outlineLevel="1"/>
    <col min="7" max="7" width="8.7109375" hidden="1" customWidth="1" outlineLevel="1"/>
    <col min="8" max="8" width="11" bestFit="1" customWidth="1" collapsed="1"/>
    <col min="9" max="9" width="9.42578125" customWidth="1"/>
    <col min="10" max="10" width="11.5703125" bestFit="1" customWidth="1"/>
    <col min="11" max="11" width="5.140625" customWidth="1"/>
    <col min="12" max="13" width="12.140625" hidden="1" customWidth="1" outlineLevel="1"/>
    <col min="14" max="14" width="5.7109375" hidden="1" customWidth="1" outlineLevel="1"/>
    <col min="15" max="15" width="7.7109375" customWidth="1" collapsed="1"/>
    <col min="16" max="16" width="21.85546875" style="6" bestFit="1" customWidth="1"/>
    <col min="17" max="17" width="12.140625" style="26" customWidth="1" outlineLevel="1"/>
  </cols>
  <sheetData>
    <row r="1" spans="1:21" ht="14.25" customHeight="1" x14ac:dyDescent="0.25">
      <c r="B1" s="7"/>
      <c r="C1" s="8" t="s">
        <v>13</v>
      </c>
      <c r="D1" s="9"/>
      <c r="E1" s="9"/>
      <c r="F1" s="9"/>
      <c r="G1" s="9"/>
      <c r="H1" s="10"/>
      <c r="I1" s="10"/>
      <c r="J1" s="10"/>
      <c r="K1" s="9"/>
      <c r="L1" s="9"/>
      <c r="M1" s="9"/>
      <c r="N1" s="9"/>
      <c r="O1" s="9"/>
      <c r="P1" s="11"/>
      <c r="Q1" s="12"/>
      <c r="R1" s="13"/>
    </row>
    <row r="2" spans="1:21" ht="14.25" customHeight="1" x14ac:dyDescent="0.2">
      <c r="A2" s="7"/>
      <c r="B2" s="7"/>
      <c r="C2" s="10"/>
      <c r="D2" s="9"/>
      <c r="E2" s="9"/>
      <c r="F2" s="9"/>
      <c r="G2" s="9"/>
      <c r="H2" s="10"/>
      <c r="I2" s="10"/>
      <c r="J2" s="10"/>
      <c r="K2" s="9"/>
      <c r="L2" s="9"/>
      <c r="M2" s="9"/>
      <c r="N2" s="9"/>
      <c r="O2" s="9"/>
      <c r="P2" s="11" t="s">
        <v>14</v>
      </c>
      <c r="Q2" s="12" t="b">
        <v>1</v>
      </c>
      <c r="R2" s="13"/>
    </row>
    <row r="3" spans="1:21" ht="14.25" customHeight="1" x14ac:dyDescent="0.2">
      <c r="A3" s="7"/>
      <c r="B3" s="7"/>
      <c r="C3" s="10"/>
      <c r="D3" s="9"/>
      <c r="E3" s="9"/>
      <c r="F3" s="9"/>
      <c r="G3" s="9"/>
      <c r="H3" s="10"/>
      <c r="I3" s="10"/>
      <c r="J3" s="10"/>
      <c r="K3" s="9"/>
      <c r="L3" s="9"/>
      <c r="M3" s="9"/>
      <c r="N3" s="9"/>
      <c r="O3" s="9"/>
      <c r="P3" s="11" t="s">
        <v>15</v>
      </c>
      <c r="Q3" s="12" t="b">
        <v>0</v>
      </c>
      <c r="R3" s="13"/>
    </row>
    <row r="4" spans="1:21" ht="14.25" customHeight="1" x14ac:dyDescent="0.2">
      <c r="A4" s="7"/>
      <c r="B4" s="7"/>
      <c r="C4" s="10"/>
      <c r="D4" s="9"/>
      <c r="E4" s="9"/>
      <c r="F4" s="9"/>
      <c r="G4" s="9"/>
      <c r="H4" s="10"/>
      <c r="I4" s="10"/>
      <c r="J4" s="10"/>
      <c r="K4" s="9"/>
      <c r="L4" s="9"/>
      <c r="M4" s="9"/>
      <c r="N4" s="9"/>
      <c r="O4" s="9"/>
      <c r="P4" s="11" t="s">
        <v>16</v>
      </c>
      <c r="Q4" s="12" t="b">
        <v>1</v>
      </c>
      <c r="R4" s="13"/>
    </row>
    <row r="5" spans="1:21" ht="14.25" customHeight="1" x14ac:dyDescent="0.2">
      <c r="A5" s="7"/>
      <c r="B5" s="7"/>
      <c r="C5" s="10"/>
      <c r="D5" s="9"/>
      <c r="E5" s="9"/>
      <c r="F5" s="9"/>
      <c r="G5" s="9"/>
      <c r="H5" s="10"/>
      <c r="I5" s="10"/>
      <c r="J5" s="10"/>
      <c r="K5" s="9"/>
      <c r="L5" s="9"/>
      <c r="M5" s="9"/>
      <c r="N5" s="9"/>
      <c r="O5" s="9"/>
      <c r="P5" s="11" t="s">
        <v>17</v>
      </c>
      <c r="Q5" s="12" t="b">
        <v>0</v>
      </c>
      <c r="R5" s="13"/>
    </row>
    <row r="6" spans="1:21" x14ac:dyDescent="0.2">
      <c r="A6" s="7"/>
      <c r="B6" s="7"/>
      <c r="C6" s="10"/>
      <c r="D6" s="9"/>
      <c r="E6" s="9"/>
      <c r="F6" s="9"/>
      <c r="G6" s="9"/>
      <c r="H6" s="10"/>
      <c r="I6" s="10"/>
      <c r="J6" s="10"/>
      <c r="K6" s="9"/>
      <c r="L6" s="9"/>
      <c r="M6" s="9"/>
      <c r="N6" s="9"/>
      <c r="O6" s="9"/>
      <c r="P6" s="11" t="s">
        <v>18</v>
      </c>
      <c r="Q6" s="12" t="b">
        <v>1</v>
      </c>
      <c r="R6" s="13"/>
    </row>
    <row r="7" spans="1:21" x14ac:dyDescent="0.2">
      <c r="A7" s="7"/>
      <c r="B7" s="7"/>
      <c r="C7" s="10"/>
      <c r="D7" s="9"/>
      <c r="E7" s="9"/>
      <c r="F7" s="9"/>
      <c r="G7" s="9"/>
      <c r="H7" s="10"/>
      <c r="I7" s="10"/>
      <c r="J7" s="10"/>
      <c r="K7" s="9"/>
      <c r="L7" s="9"/>
      <c r="M7" s="9"/>
      <c r="N7" s="9"/>
      <c r="O7" s="9"/>
      <c r="P7" s="11" t="s">
        <v>19</v>
      </c>
      <c r="Q7" s="12" t="b">
        <v>0</v>
      </c>
      <c r="R7" s="13"/>
    </row>
    <row r="8" spans="1:21" x14ac:dyDescent="0.2">
      <c r="A8" s="7"/>
      <c r="B8" s="7"/>
      <c r="C8" s="10"/>
      <c r="D8" s="9"/>
      <c r="E8" s="9"/>
      <c r="F8" s="9"/>
      <c r="G8" s="9"/>
      <c r="H8" s="10"/>
      <c r="I8" s="10"/>
      <c r="J8" s="10"/>
      <c r="K8" s="9"/>
      <c r="L8" s="9"/>
      <c r="M8" s="9"/>
      <c r="N8" s="9"/>
      <c r="O8" s="9"/>
      <c r="P8" s="11" t="s">
        <v>20</v>
      </c>
      <c r="Q8" s="12" t="b">
        <v>1</v>
      </c>
      <c r="R8" s="13"/>
    </row>
    <row r="9" spans="1:21" x14ac:dyDescent="0.2">
      <c r="A9" s="7"/>
      <c r="B9" s="7"/>
      <c r="C9" s="10"/>
      <c r="D9" s="9"/>
      <c r="E9" s="9"/>
      <c r="F9" s="9"/>
      <c r="G9" s="9"/>
      <c r="H9" s="10"/>
      <c r="I9" s="10"/>
      <c r="J9" s="10"/>
      <c r="K9" s="9"/>
      <c r="L9" s="9"/>
      <c r="M9" s="9"/>
      <c r="N9" s="9"/>
      <c r="O9" s="9"/>
      <c r="P9" s="11" t="s">
        <v>21</v>
      </c>
      <c r="Q9" s="12" t="b">
        <v>0</v>
      </c>
      <c r="R9" s="13"/>
    </row>
    <row r="10" spans="1:21" x14ac:dyDescent="0.2">
      <c r="A10" s="7"/>
      <c r="B10" s="7"/>
      <c r="C10" s="10"/>
      <c r="D10" s="9"/>
      <c r="E10" s="9"/>
      <c r="F10" s="9"/>
      <c r="G10" s="9"/>
      <c r="H10" s="10"/>
      <c r="I10" s="10"/>
      <c r="J10" s="10"/>
      <c r="K10" s="9"/>
      <c r="L10" s="9"/>
      <c r="M10" s="9"/>
      <c r="N10" s="9"/>
      <c r="O10" s="9"/>
      <c r="P10" s="11" t="s">
        <v>22</v>
      </c>
      <c r="Q10" s="12" t="b">
        <v>0</v>
      </c>
      <c r="R10" s="13"/>
    </row>
    <row r="11" spans="1:21" x14ac:dyDescent="0.2">
      <c r="A11" s="7"/>
      <c r="B11" s="7"/>
      <c r="C11" s="10"/>
      <c r="D11" s="9"/>
      <c r="E11" s="9"/>
      <c r="F11" s="9"/>
      <c r="G11" s="9"/>
      <c r="H11" s="10"/>
      <c r="I11" s="10"/>
      <c r="J11" s="10"/>
      <c r="K11" s="9"/>
      <c r="L11" s="9"/>
      <c r="M11" s="9"/>
      <c r="N11" s="9"/>
      <c r="O11" s="9"/>
      <c r="P11" s="11" t="s">
        <v>23</v>
      </c>
      <c r="Q11" s="12" t="b">
        <v>0</v>
      </c>
      <c r="R11" s="13"/>
    </row>
    <row r="12" spans="1:21" x14ac:dyDescent="0.2">
      <c r="A12" s="7"/>
      <c r="B12" s="7"/>
      <c r="C12" s="10"/>
      <c r="D12" s="9"/>
      <c r="E12" s="9"/>
      <c r="F12" s="9"/>
      <c r="G12" s="9"/>
      <c r="H12" s="10"/>
      <c r="I12" s="10"/>
      <c r="J12" s="10"/>
      <c r="K12" s="9"/>
      <c r="L12" s="9"/>
      <c r="M12" s="9"/>
      <c r="N12" s="9"/>
      <c r="O12" s="9"/>
      <c r="P12" s="11"/>
      <c r="Q12" s="12" t="b">
        <v>0</v>
      </c>
      <c r="R12" s="13"/>
    </row>
    <row r="13" spans="1:21" x14ac:dyDescent="0.2">
      <c r="A13"/>
      <c r="B13"/>
      <c r="C13"/>
      <c r="P13" s="11"/>
      <c r="Q13" s="12"/>
    </row>
    <row r="14" spans="1:21" ht="35.25" customHeight="1" x14ac:dyDescent="0.25">
      <c r="A14" s="13"/>
      <c r="B14" s="13"/>
      <c r="C14" s="14" t="s">
        <v>24</v>
      </c>
      <c r="D14" s="13"/>
      <c r="E14" s="13"/>
      <c r="F14" s="13"/>
      <c r="G14" s="13"/>
      <c r="H14" s="13"/>
      <c r="I14" s="13"/>
      <c r="J14" s="13"/>
      <c r="K14" s="13"/>
      <c r="L14" s="13"/>
      <c r="M14" s="13"/>
      <c r="N14" s="13"/>
      <c r="O14" s="13"/>
      <c r="P14" s="11"/>
      <c r="Q14" s="15"/>
      <c r="R14" s="13"/>
      <c r="U14" s="16" t="s">
        <v>25</v>
      </c>
    </row>
    <row r="15" spans="1:21" ht="15" x14ac:dyDescent="0.25">
      <c r="A15" s="17"/>
      <c r="B15" s="17"/>
      <c r="C15" s="18" t="s">
        <v>26</v>
      </c>
      <c r="D15" s="17"/>
      <c r="E15" s="17" t="s">
        <v>27</v>
      </c>
      <c r="F15" s="17" t="s">
        <v>28</v>
      </c>
      <c r="G15" s="17" t="s">
        <v>29</v>
      </c>
      <c r="H15" s="17" t="s">
        <v>30</v>
      </c>
      <c r="I15" s="17"/>
      <c r="J15" s="17" t="s">
        <v>31</v>
      </c>
      <c r="K15" s="17"/>
      <c r="L15" s="17" t="s">
        <v>27</v>
      </c>
      <c r="M15" s="17" t="s">
        <v>28</v>
      </c>
      <c r="N15" s="17" t="s">
        <v>29</v>
      </c>
      <c r="O15" s="17"/>
      <c r="P15" s="17" t="s">
        <v>32</v>
      </c>
      <c r="Q15" s="19" t="s">
        <v>33</v>
      </c>
      <c r="R15" s="13"/>
      <c r="U15" s="16"/>
    </row>
    <row r="16" spans="1:21" x14ac:dyDescent="0.2">
      <c r="A16" s="20" t="s">
        <v>34</v>
      </c>
      <c r="B16" s="20" t="s">
        <v>35</v>
      </c>
      <c r="C16" s="21" t="s">
        <v>14</v>
      </c>
      <c r="D16" s="22" t="s">
        <v>36</v>
      </c>
      <c r="E16" s="22">
        <f t="shared" ref="E16:E30" si="0">MATCH(C16,$P:$P,0)</f>
        <v>2</v>
      </c>
      <c r="F16" s="23" t="b">
        <f t="shared" ref="F16:F30" si="1">INDEX($Q:$Q,E16)</f>
        <v>1</v>
      </c>
      <c r="G16" s="23" t="b">
        <f>IF(B16="(",F16,NOT(F16))</f>
        <v>1</v>
      </c>
      <c r="H16" s="24" t="s">
        <v>37</v>
      </c>
      <c r="I16" s="20" t="s">
        <v>35</v>
      </c>
      <c r="J16" s="11" t="s">
        <v>16</v>
      </c>
      <c r="K16" s="22" t="s">
        <v>36</v>
      </c>
      <c r="L16" s="22">
        <f t="shared" ref="L16:L30" si="2">MATCH(J16,$P:$P,0)</f>
        <v>4</v>
      </c>
      <c r="M16" s="23" t="b">
        <f t="shared" ref="M16:M30" si="3">INDEX($Q:$Q,L16)</f>
        <v>1</v>
      </c>
      <c r="N16" s="23" t="b">
        <f>IF(I16="(",M16,NOT(M16))</f>
        <v>1</v>
      </c>
      <c r="O16" s="23" t="s">
        <v>38</v>
      </c>
      <c r="P16" s="11" t="s">
        <v>39</v>
      </c>
      <c r="Q16" s="22" t="b">
        <f t="shared" ref="Q16:Q30" si="4">IF(H16="ou",OR(G16,N16),AND(G16,N16))</f>
        <v>1</v>
      </c>
      <c r="R16" s="13"/>
      <c r="U16" t="s">
        <v>40</v>
      </c>
    </row>
    <row r="17" spans="1:21" x14ac:dyDescent="0.2">
      <c r="A17" s="20" t="s">
        <v>34</v>
      </c>
      <c r="B17" s="20" t="s">
        <v>35</v>
      </c>
      <c r="C17" s="21" t="s">
        <v>39</v>
      </c>
      <c r="D17" s="22" t="s">
        <v>36</v>
      </c>
      <c r="E17" s="22">
        <f t="shared" si="0"/>
        <v>16</v>
      </c>
      <c r="F17" s="23" t="b">
        <f t="shared" si="1"/>
        <v>1</v>
      </c>
      <c r="G17" s="23" t="b">
        <f>IF(B17="(",F17,NOT(F17))</f>
        <v>1</v>
      </c>
      <c r="H17" s="24" t="s">
        <v>37</v>
      </c>
      <c r="I17" s="20" t="s">
        <v>35</v>
      </c>
      <c r="J17" s="11" t="s">
        <v>17</v>
      </c>
      <c r="K17" s="22" t="s">
        <v>36</v>
      </c>
      <c r="L17" s="22">
        <f t="shared" si="2"/>
        <v>5</v>
      </c>
      <c r="M17" s="23" t="b">
        <f t="shared" si="3"/>
        <v>0</v>
      </c>
      <c r="N17" s="23" t="b">
        <f>IF(I17="(",M17,NOT(M17))</f>
        <v>0</v>
      </c>
      <c r="O17" s="23" t="s">
        <v>38</v>
      </c>
      <c r="P17" s="11" t="s">
        <v>41</v>
      </c>
      <c r="Q17" s="22" t="b">
        <f t="shared" si="4"/>
        <v>0</v>
      </c>
      <c r="R17" s="13"/>
      <c r="U17" s="16" t="s">
        <v>42</v>
      </c>
    </row>
    <row r="18" spans="1:21" x14ac:dyDescent="0.2">
      <c r="A18" s="20" t="s">
        <v>34</v>
      </c>
      <c r="B18" s="20" t="s">
        <v>35</v>
      </c>
      <c r="C18" s="21" t="s">
        <v>39</v>
      </c>
      <c r="D18" s="22" t="s">
        <v>36</v>
      </c>
      <c r="E18" s="22">
        <f t="shared" si="0"/>
        <v>16</v>
      </c>
      <c r="F18" s="23" t="b">
        <f t="shared" si="1"/>
        <v>1</v>
      </c>
      <c r="G18" s="23" t="b">
        <f t="shared" ref="G18:G30" si="5">IF(B18="(",F18,NOT(F18))</f>
        <v>1</v>
      </c>
      <c r="H18" s="24" t="s">
        <v>37</v>
      </c>
      <c r="I18" s="20" t="s">
        <v>35</v>
      </c>
      <c r="J18" s="11" t="s">
        <v>18</v>
      </c>
      <c r="K18" s="22" t="s">
        <v>36</v>
      </c>
      <c r="L18" s="22">
        <f t="shared" si="2"/>
        <v>6</v>
      </c>
      <c r="M18" s="23" t="b">
        <f t="shared" si="3"/>
        <v>1</v>
      </c>
      <c r="N18" s="23" t="b">
        <f t="shared" ref="N18:N30" si="6">IF(I18="(",M18,NOT(M18))</f>
        <v>1</v>
      </c>
      <c r="O18" s="23" t="s">
        <v>38</v>
      </c>
      <c r="P18" s="11" t="s">
        <v>43</v>
      </c>
      <c r="Q18" s="22" t="b">
        <f t="shared" si="4"/>
        <v>1</v>
      </c>
      <c r="R18" s="13"/>
      <c r="U18" t="s">
        <v>44</v>
      </c>
    </row>
    <row r="19" spans="1:21" x14ac:dyDescent="0.2">
      <c r="A19" s="20" t="s">
        <v>34</v>
      </c>
      <c r="B19" s="20" t="s">
        <v>35</v>
      </c>
      <c r="C19" s="21" t="s">
        <v>39</v>
      </c>
      <c r="D19" s="22" t="s">
        <v>36</v>
      </c>
      <c r="E19" s="22">
        <f t="shared" si="0"/>
        <v>16</v>
      </c>
      <c r="F19" s="23" t="b">
        <f t="shared" si="1"/>
        <v>1</v>
      </c>
      <c r="G19" s="23" t="b">
        <f t="shared" si="5"/>
        <v>1</v>
      </c>
      <c r="H19" s="24" t="s">
        <v>37</v>
      </c>
      <c r="I19" s="20" t="s">
        <v>35</v>
      </c>
      <c r="J19" s="11" t="s">
        <v>19</v>
      </c>
      <c r="K19" s="22" t="s">
        <v>36</v>
      </c>
      <c r="L19" s="22">
        <f t="shared" si="2"/>
        <v>7</v>
      </c>
      <c r="M19" s="23" t="b">
        <f t="shared" si="3"/>
        <v>0</v>
      </c>
      <c r="N19" s="23" t="b">
        <f t="shared" si="6"/>
        <v>0</v>
      </c>
      <c r="O19" s="23" t="s">
        <v>38</v>
      </c>
      <c r="P19" s="11" t="s">
        <v>45</v>
      </c>
      <c r="Q19" s="22" t="b">
        <f t="shared" si="4"/>
        <v>0</v>
      </c>
      <c r="R19" s="13"/>
      <c r="U19" s="16" t="s">
        <v>46</v>
      </c>
    </row>
    <row r="20" spans="1:21" x14ac:dyDescent="0.2">
      <c r="A20" s="20" t="s">
        <v>34</v>
      </c>
      <c r="B20" s="20" t="s">
        <v>35</v>
      </c>
      <c r="C20" s="21" t="s">
        <v>43</v>
      </c>
      <c r="D20" s="22" t="s">
        <v>36</v>
      </c>
      <c r="E20" s="22">
        <f t="shared" si="0"/>
        <v>18</v>
      </c>
      <c r="F20" s="23" t="b">
        <f t="shared" si="1"/>
        <v>1</v>
      </c>
      <c r="G20" s="23" t="b">
        <f>IF(B20="(",F20,NOT(F20))</f>
        <v>1</v>
      </c>
      <c r="H20" s="24" t="s">
        <v>37</v>
      </c>
      <c r="I20" s="20" t="s">
        <v>35</v>
      </c>
      <c r="J20" s="11" t="s">
        <v>20</v>
      </c>
      <c r="K20" s="22" t="s">
        <v>36</v>
      </c>
      <c r="L20" s="22">
        <f t="shared" si="2"/>
        <v>8</v>
      </c>
      <c r="M20" s="23" t="b">
        <f t="shared" si="3"/>
        <v>1</v>
      </c>
      <c r="N20" s="23" t="b">
        <f>IF(I20="(",M20,NOT(M20))</f>
        <v>1</v>
      </c>
      <c r="O20" s="23" t="s">
        <v>38</v>
      </c>
      <c r="P20" s="11" t="s">
        <v>47</v>
      </c>
      <c r="Q20" s="22" t="b">
        <f t="shared" si="4"/>
        <v>1</v>
      </c>
      <c r="R20" s="13"/>
      <c r="U20" t="s">
        <v>48</v>
      </c>
    </row>
    <row r="21" spans="1:21" x14ac:dyDescent="0.2">
      <c r="A21" s="20" t="s">
        <v>34</v>
      </c>
      <c r="B21" s="20" t="s">
        <v>35</v>
      </c>
      <c r="C21" s="21" t="s">
        <v>45</v>
      </c>
      <c r="D21" s="22" t="s">
        <v>36</v>
      </c>
      <c r="E21" s="22">
        <f t="shared" si="0"/>
        <v>19</v>
      </c>
      <c r="F21" s="23" t="b">
        <f t="shared" si="1"/>
        <v>0</v>
      </c>
      <c r="G21" s="23" t="b">
        <f t="shared" si="5"/>
        <v>0</v>
      </c>
      <c r="H21" s="24" t="s">
        <v>37</v>
      </c>
      <c r="I21" s="20" t="s">
        <v>35</v>
      </c>
      <c r="J21" s="21" t="s">
        <v>45</v>
      </c>
      <c r="K21" s="22" t="s">
        <v>36</v>
      </c>
      <c r="L21" s="22">
        <f t="shared" si="2"/>
        <v>19</v>
      </c>
      <c r="M21" s="23" t="b">
        <f t="shared" si="3"/>
        <v>0</v>
      </c>
      <c r="N21" s="23" t="b">
        <f t="shared" si="6"/>
        <v>0</v>
      </c>
      <c r="O21" s="23" t="s">
        <v>38</v>
      </c>
      <c r="P21" s="11" t="s">
        <v>49</v>
      </c>
      <c r="Q21" s="22" t="b">
        <f t="shared" si="4"/>
        <v>0</v>
      </c>
      <c r="R21" s="13"/>
      <c r="U21" t="s">
        <v>50</v>
      </c>
    </row>
    <row r="22" spans="1:21" x14ac:dyDescent="0.2">
      <c r="A22" s="20" t="s">
        <v>34</v>
      </c>
      <c r="B22" s="20" t="s">
        <v>35</v>
      </c>
      <c r="C22" s="21" t="s">
        <v>43</v>
      </c>
      <c r="D22" s="22" t="s">
        <v>36</v>
      </c>
      <c r="E22" s="22">
        <f t="shared" si="0"/>
        <v>18</v>
      </c>
      <c r="F22" s="23" t="b">
        <f t="shared" si="1"/>
        <v>1</v>
      </c>
      <c r="G22" s="23" t="b">
        <f t="shared" si="5"/>
        <v>1</v>
      </c>
      <c r="H22" s="24" t="s">
        <v>37</v>
      </c>
      <c r="I22" s="20" t="s">
        <v>51</v>
      </c>
      <c r="J22" s="11" t="s">
        <v>20</v>
      </c>
      <c r="K22" s="22" t="s">
        <v>36</v>
      </c>
      <c r="L22" s="22">
        <f t="shared" si="2"/>
        <v>8</v>
      </c>
      <c r="M22" s="23" t="b">
        <f t="shared" si="3"/>
        <v>1</v>
      </c>
      <c r="N22" s="23" t="b">
        <f t="shared" si="6"/>
        <v>0</v>
      </c>
      <c r="O22" s="23" t="s">
        <v>38</v>
      </c>
      <c r="P22" s="11" t="s">
        <v>52</v>
      </c>
      <c r="Q22" s="22" t="b">
        <f t="shared" si="4"/>
        <v>0</v>
      </c>
      <c r="R22" s="13"/>
      <c r="U22" s="16" t="s">
        <v>53</v>
      </c>
    </row>
    <row r="23" spans="1:21" x14ac:dyDescent="0.2">
      <c r="A23" s="20" t="s">
        <v>34</v>
      </c>
      <c r="B23" s="20" t="s">
        <v>35</v>
      </c>
      <c r="C23" s="21" t="s">
        <v>15</v>
      </c>
      <c r="D23" s="22" t="s">
        <v>36</v>
      </c>
      <c r="E23" s="22">
        <f t="shared" si="0"/>
        <v>3</v>
      </c>
      <c r="F23" s="23" t="b">
        <f t="shared" si="1"/>
        <v>0</v>
      </c>
      <c r="G23" s="23" t="b">
        <f t="shared" si="5"/>
        <v>0</v>
      </c>
      <c r="H23" s="24" t="s">
        <v>37</v>
      </c>
      <c r="I23" s="20" t="s">
        <v>35</v>
      </c>
      <c r="J23" s="11" t="s">
        <v>14</v>
      </c>
      <c r="K23" s="22" t="s">
        <v>36</v>
      </c>
      <c r="L23" s="22">
        <f t="shared" si="2"/>
        <v>2</v>
      </c>
      <c r="M23" s="23" t="b">
        <f t="shared" si="3"/>
        <v>1</v>
      </c>
      <c r="N23" s="23" t="b">
        <f t="shared" si="6"/>
        <v>1</v>
      </c>
      <c r="O23" s="23" t="s">
        <v>38</v>
      </c>
      <c r="P23" s="11" t="s">
        <v>54</v>
      </c>
      <c r="Q23" s="22" t="b">
        <f t="shared" si="4"/>
        <v>0</v>
      </c>
      <c r="R23" s="13"/>
      <c r="U23" t="s">
        <v>55</v>
      </c>
    </row>
    <row r="24" spans="1:21" x14ac:dyDescent="0.2">
      <c r="A24" s="20" t="s">
        <v>34</v>
      </c>
      <c r="B24" s="20" t="s">
        <v>35</v>
      </c>
      <c r="C24" s="21" t="s">
        <v>54</v>
      </c>
      <c r="D24" s="22" t="s">
        <v>36</v>
      </c>
      <c r="E24" s="22">
        <f t="shared" si="0"/>
        <v>23</v>
      </c>
      <c r="F24" s="23" t="b">
        <f t="shared" si="1"/>
        <v>0</v>
      </c>
      <c r="G24" s="23" t="b">
        <f t="shared" si="5"/>
        <v>0</v>
      </c>
      <c r="H24" s="24" t="s">
        <v>37</v>
      </c>
      <c r="I24" s="20" t="s">
        <v>51</v>
      </c>
      <c r="J24" s="11" t="s">
        <v>21</v>
      </c>
      <c r="K24" s="22" t="s">
        <v>36</v>
      </c>
      <c r="L24" s="22">
        <f t="shared" si="2"/>
        <v>9</v>
      </c>
      <c r="M24" s="23" t="b">
        <f t="shared" si="3"/>
        <v>0</v>
      </c>
      <c r="N24" s="23" t="b">
        <f t="shared" si="6"/>
        <v>1</v>
      </c>
      <c r="O24" s="23" t="s">
        <v>38</v>
      </c>
      <c r="P24" s="11" t="s">
        <v>56</v>
      </c>
      <c r="Q24" s="22" t="b">
        <f t="shared" si="4"/>
        <v>0</v>
      </c>
      <c r="R24" s="13"/>
      <c r="U24" t="s">
        <v>57</v>
      </c>
    </row>
    <row r="25" spans="1:21" x14ac:dyDescent="0.2">
      <c r="A25" s="20" t="s">
        <v>34</v>
      </c>
      <c r="B25" s="20" t="s">
        <v>35</v>
      </c>
      <c r="C25" s="21" t="s">
        <v>54</v>
      </c>
      <c r="D25" s="22" t="s">
        <v>36</v>
      </c>
      <c r="E25" s="22">
        <f t="shared" si="0"/>
        <v>23</v>
      </c>
      <c r="F25" s="23" t="b">
        <f t="shared" si="1"/>
        <v>0</v>
      </c>
      <c r="G25" s="23" t="b">
        <f t="shared" si="5"/>
        <v>0</v>
      </c>
      <c r="H25" s="24" t="s">
        <v>37</v>
      </c>
      <c r="I25" s="20" t="s">
        <v>35</v>
      </c>
      <c r="J25" s="11" t="s">
        <v>21</v>
      </c>
      <c r="K25" s="22" t="s">
        <v>36</v>
      </c>
      <c r="L25" s="22">
        <f t="shared" si="2"/>
        <v>9</v>
      </c>
      <c r="M25" s="23" t="b">
        <f t="shared" si="3"/>
        <v>0</v>
      </c>
      <c r="N25" s="23" t="b">
        <f t="shared" si="6"/>
        <v>0</v>
      </c>
      <c r="O25" s="23" t="s">
        <v>38</v>
      </c>
      <c r="P25" s="11" t="s">
        <v>58</v>
      </c>
      <c r="Q25" s="22" t="b">
        <f t="shared" si="4"/>
        <v>0</v>
      </c>
      <c r="R25" s="13"/>
      <c r="U25" s="16" t="s">
        <v>59</v>
      </c>
    </row>
    <row r="26" spans="1:21" x14ac:dyDescent="0.2">
      <c r="A26" s="20" t="s">
        <v>34</v>
      </c>
      <c r="B26" s="20" t="s">
        <v>51</v>
      </c>
      <c r="C26" s="21" t="s">
        <v>15</v>
      </c>
      <c r="D26" s="22" t="s">
        <v>36</v>
      </c>
      <c r="E26" s="22">
        <f t="shared" si="0"/>
        <v>3</v>
      </c>
      <c r="F26" s="23" t="b">
        <f t="shared" si="1"/>
        <v>0</v>
      </c>
      <c r="G26" s="23" t="b">
        <f t="shared" si="5"/>
        <v>1</v>
      </c>
      <c r="H26" s="24" t="s">
        <v>37</v>
      </c>
      <c r="I26" s="20" t="s">
        <v>35</v>
      </c>
      <c r="J26" s="11" t="s">
        <v>22</v>
      </c>
      <c r="K26" s="22" t="s">
        <v>36</v>
      </c>
      <c r="L26" s="22">
        <f t="shared" si="2"/>
        <v>10</v>
      </c>
      <c r="M26" s="23" t="b">
        <f t="shared" si="3"/>
        <v>0</v>
      </c>
      <c r="N26" s="23" t="b">
        <f t="shared" si="6"/>
        <v>0</v>
      </c>
      <c r="O26" s="23" t="s">
        <v>38</v>
      </c>
      <c r="P26" s="11" t="s">
        <v>60</v>
      </c>
      <c r="Q26" s="22" t="b">
        <f t="shared" si="4"/>
        <v>0</v>
      </c>
      <c r="R26" s="13"/>
      <c r="U26" s="16" t="s">
        <v>61</v>
      </c>
    </row>
    <row r="27" spans="1:21" x14ac:dyDescent="0.2">
      <c r="A27" s="20" t="s">
        <v>34</v>
      </c>
      <c r="B27" s="20" t="s">
        <v>35</v>
      </c>
      <c r="C27" s="21" t="s">
        <v>60</v>
      </c>
      <c r="D27" s="22" t="s">
        <v>36</v>
      </c>
      <c r="E27" s="22">
        <f t="shared" si="0"/>
        <v>26</v>
      </c>
      <c r="F27" s="23" t="b">
        <f t="shared" si="1"/>
        <v>0</v>
      </c>
      <c r="G27" s="23" t="b">
        <f t="shared" si="5"/>
        <v>0</v>
      </c>
      <c r="H27" s="24" t="s">
        <v>37</v>
      </c>
      <c r="I27" s="20" t="s">
        <v>35</v>
      </c>
      <c r="J27" s="11" t="s">
        <v>23</v>
      </c>
      <c r="K27" s="22" t="s">
        <v>36</v>
      </c>
      <c r="L27" s="22">
        <f t="shared" si="2"/>
        <v>11</v>
      </c>
      <c r="M27" s="23" t="b">
        <f t="shared" si="3"/>
        <v>0</v>
      </c>
      <c r="N27" s="23" t="b">
        <f t="shared" si="6"/>
        <v>0</v>
      </c>
      <c r="O27" s="23" t="s">
        <v>38</v>
      </c>
      <c r="P27" s="11" t="s">
        <v>62</v>
      </c>
      <c r="Q27" s="22" t="b">
        <f t="shared" si="4"/>
        <v>0</v>
      </c>
      <c r="R27" s="13"/>
      <c r="U27" t="s">
        <v>63</v>
      </c>
    </row>
    <row r="28" spans="1:21" x14ac:dyDescent="0.2">
      <c r="A28" s="20" t="s">
        <v>34</v>
      </c>
      <c r="B28" s="20" t="s">
        <v>35</v>
      </c>
      <c r="C28" s="21" t="s">
        <v>60</v>
      </c>
      <c r="D28" s="22" t="s">
        <v>36</v>
      </c>
      <c r="E28" s="22">
        <f t="shared" si="0"/>
        <v>26</v>
      </c>
      <c r="F28" s="23" t="b">
        <f t="shared" si="1"/>
        <v>0</v>
      </c>
      <c r="G28" s="23" t="b">
        <f t="shared" si="5"/>
        <v>0</v>
      </c>
      <c r="H28" s="24" t="s">
        <v>37</v>
      </c>
      <c r="I28" s="20" t="s">
        <v>51</v>
      </c>
      <c r="J28" s="11" t="s">
        <v>23</v>
      </c>
      <c r="K28" s="22" t="s">
        <v>36</v>
      </c>
      <c r="L28" s="22">
        <f t="shared" si="2"/>
        <v>11</v>
      </c>
      <c r="M28" s="23" t="b">
        <f t="shared" si="3"/>
        <v>0</v>
      </c>
      <c r="N28" s="23" t="b">
        <f t="shared" si="6"/>
        <v>1</v>
      </c>
      <c r="O28" s="23" t="s">
        <v>38</v>
      </c>
      <c r="P28" s="11" t="s">
        <v>64</v>
      </c>
      <c r="Q28" s="22" t="b">
        <f t="shared" si="4"/>
        <v>0</v>
      </c>
      <c r="R28" s="13"/>
      <c r="U28" t="s">
        <v>65</v>
      </c>
    </row>
    <row r="29" spans="1:21" x14ac:dyDescent="0.2">
      <c r="A29" s="20" t="s">
        <v>34</v>
      </c>
      <c r="B29" s="20" t="s">
        <v>51</v>
      </c>
      <c r="C29" s="21" t="s">
        <v>15</v>
      </c>
      <c r="D29" s="22" t="s">
        <v>36</v>
      </c>
      <c r="E29" s="22">
        <f t="shared" si="0"/>
        <v>3</v>
      </c>
      <c r="F29" s="23" t="b">
        <f t="shared" si="1"/>
        <v>0</v>
      </c>
      <c r="G29" s="23" t="b">
        <f t="shared" si="5"/>
        <v>1</v>
      </c>
      <c r="H29" s="24" t="s">
        <v>37</v>
      </c>
      <c r="I29" s="20" t="s">
        <v>51</v>
      </c>
      <c r="J29" s="11" t="s">
        <v>14</v>
      </c>
      <c r="K29" s="22" t="s">
        <v>36</v>
      </c>
      <c r="L29" s="22">
        <f t="shared" si="2"/>
        <v>2</v>
      </c>
      <c r="M29" s="23" t="b">
        <f t="shared" si="3"/>
        <v>1</v>
      </c>
      <c r="N29" s="23" t="b">
        <f t="shared" si="6"/>
        <v>0</v>
      </c>
      <c r="O29" s="23" t="s">
        <v>38</v>
      </c>
      <c r="P29" s="11" t="s">
        <v>66</v>
      </c>
      <c r="Q29" s="22" t="b">
        <f t="shared" si="4"/>
        <v>0</v>
      </c>
      <c r="R29" s="25"/>
      <c r="U29" t="s">
        <v>67</v>
      </c>
    </row>
    <row r="30" spans="1:21" x14ac:dyDescent="0.2">
      <c r="A30" s="20" t="s">
        <v>34</v>
      </c>
      <c r="B30" s="20" t="s">
        <v>35</v>
      </c>
      <c r="C30" s="21" t="s">
        <v>66</v>
      </c>
      <c r="D30" s="22" t="s">
        <v>36</v>
      </c>
      <c r="E30" s="22">
        <f t="shared" si="0"/>
        <v>29</v>
      </c>
      <c r="F30" s="23" t="b">
        <f t="shared" si="1"/>
        <v>0</v>
      </c>
      <c r="G30" s="23" t="b">
        <f t="shared" si="5"/>
        <v>0</v>
      </c>
      <c r="H30" s="24" t="s">
        <v>37</v>
      </c>
      <c r="I30" s="20" t="s">
        <v>51</v>
      </c>
      <c r="J30" s="11" t="s">
        <v>22</v>
      </c>
      <c r="K30" s="22" t="s">
        <v>36</v>
      </c>
      <c r="L30" s="22">
        <f t="shared" si="2"/>
        <v>10</v>
      </c>
      <c r="M30" s="23" t="b">
        <f t="shared" si="3"/>
        <v>0</v>
      </c>
      <c r="N30" s="23" t="b">
        <f t="shared" si="6"/>
        <v>1</v>
      </c>
      <c r="O30" s="23" t="s">
        <v>38</v>
      </c>
      <c r="P30" s="11" t="s">
        <v>68</v>
      </c>
      <c r="Q30" s="22" t="b">
        <f t="shared" si="4"/>
        <v>0</v>
      </c>
      <c r="R30" s="25"/>
      <c r="S30" s="16"/>
    </row>
    <row r="31" spans="1:21" x14ac:dyDescent="0.2">
      <c r="A31" s="20"/>
      <c r="B31" s="20"/>
      <c r="C31" s="21"/>
      <c r="D31" s="22"/>
      <c r="E31" s="22"/>
      <c r="F31" s="22"/>
      <c r="G31" s="23"/>
      <c r="H31" s="24"/>
      <c r="I31" s="20"/>
      <c r="J31" s="11"/>
      <c r="K31" s="22"/>
      <c r="L31" s="22"/>
      <c r="M31" s="22"/>
      <c r="N31" s="23"/>
      <c r="O31" s="23"/>
      <c r="P31" s="11"/>
      <c r="Q31" s="22"/>
    </row>
    <row r="32" spans="1:21" x14ac:dyDescent="0.2">
      <c r="A32" s="20"/>
      <c r="B32" s="20"/>
      <c r="C32" s="21"/>
      <c r="D32" s="22"/>
      <c r="E32" s="22"/>
      <c r="F32" s="22"/>
      <c r="G32" s="23"/>
      <c r="H32" s="24"/>
      <c r="I32" s="20"/>
      <c r="J32" s="11"/>
      <c r="K32" s="22"/>
      <c r="L32" s="22"/>
      <c r="M32" s="22"/>
      <c r="N32" s="23"/>
      <c r="O32" s="23"/>
      <c r="P32" s="11"/>
      <c r="Q32" s="22"/>
    </row>
    <row r="33" spans="1:19" x14ac:dyDescent="0.2">
      <c r="A33" s="20"/>
      <c r="B33" s="20"/>
      <c r="C33" s="21"/>
      <c r="D33" s="22"/>
      <c r="E33" s="22"/>
      <c r="F33" s="22"/>
      <c r="G33" s="23"/>
      <c r="H33" s="24"/>
      <c r="I33" s="20"/>
      <c r="J33" s="11"/>
      <c r="K33" s="22"/>
      <c r="L33" s="22"/>
      <c r="M33" s="22"/>
      <c r="N33" s="23"/>
      <c r="O33" s="23"/>
      <c r="P33" s="11"/>
      <c r="Q33" s="22"/>
      <c r="S33" s="16"/>
    </row>
    <row r="34" spans="1:19" x14ac:dyDescent="0.2">
      <c r="S34" s="16"/>
    </row>
    <row r="39" spans="1:19" x14ac:dyDescent="0.2">
      <c r="S39" s="16"/>
    </row>
    <row r="43" spans="1:19" x14ac:dyDescent="0.2">
      <c r="S43" s="16"/>
    </row>
  </sheetData>
  <conditionalFormatting sqref="P1:P18 P20:P1048576">
    <cfRule type="duplicateValues" dxfId="14" priority="3"/>
  </conditionalFormatting>
  <conditionalFormatting sqref="Q1:Q1048576">
    <cfRule type="expression" dxfId="13" priority="2">
      <formula>Q1=TRUE</formula>
    </cfRule>
  </conditionalFormatting>
  <conditionalFormatting sqref="P19">
    <cfRule type="duplicateValues" dxfId="12" priority="1"/>
  </conditionalFormatting>
  <dataValidations count="4">
    <dataValidation type="list" allowBlank="1" showInputMessage="1" sqref="C16:C33 J16:J33">
      <formula1>$P:$P</formula1>
    </dataValidation>
    <dataValidation type="list" allowBlank="1" showInputMessage="1" showErrorMessage="1" sqref="Q2:Q12">
      <formula1>"vrai,faux"</formula1>
    </dataValidation>
    <dataValidation type="list" allowBlank="1" showInputMessage="1" showErrorMessage="1" sqref="I16:I33 B16:B33">
      <formula1>"non(,("</formula1>
    </dataValidation>
    <dataValidation type="list" allowBlank="1" showInputMessage="1" showErrorMessage="1" sqref="H16:H33">
      <formula1>operateurs</formula1>
    </dataValidation>
  </dataValidations>
  <pageMargins left="0.78740157499999996" right="0.78740157499999996" top="0.984251969" bottom="0.984251969" header="0.4921259845" footer="0.4921259845"/>
  <pageSetup paperSize="9" orientation="portrait"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_systeme_expert"/>
  <dimension ref="A1:P45"/>
  <sheetViews>
    <sheetView showGridLines="0" workbookViewId="0">
      <selection activeCell="L17" sqref="L17"/>
    </sheetView>
  </sheetViews>
  <sheetFormatPr baseColWidth="10" defaultRowHeight="12.75" outlineLevelCol="1" x14ac:dyDescent="0.2"/>
  <cols>
    <col min="1" max="1" width="5" style="6" customWidth="1"/>
    <col min="2" max="2" width="4.5703125" style="6" bestFit="1" customWidth="1"/>
    <col min="3" max="3" width="21.85546875" style="25" bestFit="1" customWidth="1"/>
    <col min="4" max="4" width="6.28515625" hidden="1" customWidth="1" outlineLevel="1"/>
    <col min="5" max="5" width="6.28515625" customWidth="1" collapsed="1"/>
    <col min="6" max="6" width="5.5703125" hidden="1" customWidth="1" outlineLevel="1"/>
    <col min="7" max="7" width="11" bestFit="1" customWidth="1" collapsed="1"/>
    <col min="8" max="8" width="9.42578125" customWidth="1"/>
    <col min="9" max="9" width="20.7109375" bestFit="1" customWidth="1"/>
    <col min="10" max="10" width="12.140625" hidden="1" customWidth="1" outlineLevel="1"/>
    <col min="11" max="11" width="5.140625" customWidth="1" collapsed="1"/>
    <col min="12" max="12" width="7.42578125" hidden="1" customWidth="1" outlineLevel="1"/>
    <col min="13" max="13" width="7.7109375" customWidth="1" collapsed="1"/>
    <col min="14" max="14" width="21.85546875" style="6" bestFit="1" customWidth="1"/>
    <col min="15" max="15" width="12.140625" style="26" customWidth="1" outlineLevel="1"/>
  </cols>
  <sheetData>
    <row r="1" spans="1:16" ht="14.25" customHeight="1" x14ac:dyDescent="0.2">
      <c r="A1"/>
      <c r="B1" s="7"/>
      <c r="C1" s="10"/>
      <c r="D1" s="9"/>
      <c r="E1" s="9"/>
      <c r="F1" s="9"/>
      <c r="G1" s="10"/>
      <c r="H1" s="10"/>
      <c r="I1" s="10"/>
      <c r="J1" s="9"/>
      <c r="K1" s="9"/>
      <c r="L1" s="9"/>
      <c r="M1" s="9"/>
      <c r="N1" s="11"/>
      <c r="O1" s="12"/>
      <c r="P1" s="13"/>
    </row>
    <row r="2" spans="1:16" ht="14.25" customHeight="1" x14ac:dyDescent="0.25">
      <c r="A2" s="7"/>
      <c r="B2" s="7"/>
      <c r="C2" s="8" t="s">
        <v>69</v>
      </c>
      <c r="D2" s="9"/>
      <c r="E2" s="9"/>
      <c r="F2" s="9"/>
      <c r="G2" s="10"/>
      <c r="H2" s="10"/>
      <c r="I2" s="10"/>
      <c r="J2" s="9"/>
      <c r="K2" s="9"/>
      <c r="L2" s="9"/>
      <c r="M2" s="9"/>
      <c r="N2" s="11" t="str">
        <f>'[1]Entrées sorties'!B5</f>
        <v>parcs verdoyants</v>
      </c>
      <c r="O2" s="12" t="b">
        <v>0</v>
      </c>
      <c r="P2" s="13"/>
    </row>
    <row r="3" spans="1:16" ht="14.25" customHeight="1" x14ac:dyDescent="0.2">
      <c r="A3" s="7"/>
      <c r="B3" s="7"/>
      <c r="C3" s="10"/>
      <c r="D3" s="9"/>
      <c r="E3" s="9"/>
      <c r="F3" s="9"/>
      <c r="G3" s="10"/>
      <c r="H3" s="10"/>
      <c r="I3" s="10"/>
      <c r="J3" s="9"/>
      <c r="K3" s="9"/>
      <c r="L3" s="9"/>
      <c r="M3" s="9"/>
      <c r="N3" s="11" t="str">
        <f>'[1]Entrées sorties'!B6</f>
        <v> monuments</v>
      </c>
      <c r="O3" s="12" t="b">
        <v>0</v>
      </c>
      <c r="P3" s="13"/>
    </row>
    <row r="4" spans="1:16" ht="14.25" customHeight="1" x14ac:dyDescent="0.2">
      <c r="A4" s="7"/>
      <c r="B4" s="7"/>
      <c r="C4" s="10"/>
      <c r="D4" s="9"/>
      <c r="E4" s="9"/>
      <c r="F4" s="9"/>
      <c r="G4" s="10"/>
      <c r="H4" s="10"/>
      <c r="I4" s="10"/>
      <c r="J4" s="9"/>
      <c r="K4" s="9"/>
      <c r="L4" s="9"/>
      <c r="M4" s="9"/>
      <c r="N4" s="11" t="str">
        <f>'[1]Entrées sorties'!B7</f>
        <v>tradition culinaire</v>
      </c>
      <c r="O4" s="12" t="b">
        <v>0</v>
      </c>
      <c r="P4" s="13"/>
    </row>
    <row r="5" spans="1:16" ht="14.25" customHeight="1" x14ac:dyDescent="0.2">
      <c r="A5" s="7"/>
      <c r="B5" s="7"/>
      <c r="C5" s="10"/>
      <c r="D5" s="9"/>
      <c r="E5" s="9"/>
      <c r="F5" s="9"/>
      <c r="G5" s="10"/>
      <c r="H5" s="10"/>
      <c r="I5" s="10"/>
      <c r="J5" s="9"/>
      <c r="K5" s="9"/>
      <c r="L5" s="9"/>
      <c r="M5" s="9"/>
      <c r="N5" s="11" t="str">
        <f>'[1]Entrées sorties'!B8</f>
        <v>restaurants 3 étoiles</v>
      </c>
      <c r="O5" s="12" t="b">
        <v>0</v>
      </c>
      <c r="P5" s="13"/>
    </row>
    <row r="6" spans="1:16" x14ac:dyDescent="0.2">
      <c r="A6" s="7"/>
      <c r="B6" s="7"/>
      <c r="C6" s="10"/>
      <c r="D6" s="9"/>
      <c r="E6" s="9"/>
      <c r="F6" s="9"/>
      <c r="G6" s="10"/>
      <c r="H6" s="10"/>
      <c r="I6" s="10"/>
      <c r="J6" s="9"/>
      <c r="K6" s="9"/>
      <c r="L6" s="9"/>
      <c r="M6" s="9"/>
      <c r="N6" s="11" t="str">
        <f>'[1]Entrées sorties'!B9</f>
        <v>musées</v>
      </c>
      <c r="O6" s="12" t="b">
        <v>1</v>
      </c>
      <c r="P6" s="13"/>
    </row>
    <row r="7" spans="1:16" x14ac:dyDescent="0.2">
      <c r="A7" s="7"/>
      <c r="B7" s="7"/>
      <c r="C7" s="10"/>
      <c r="D7" s="9"/>
      <c r="E7" s="9"/>
      <c r="F7" s="9"/>
      <c r="G7" s="10"/>
      <c r="H7" s="10"/>
      <c r="I7" s="10"/>
      <c r="J7" s="9"/>
      <c r="K7" s="9"/>
      <c r="L7" s="9"/>
      <c r="M7" s="9"/>
      <c r="N7" s="11" t="str">
        <f>'[1]Entrées sorties'!B10</f>
        <v>Provence</v>
      </c>
      <c r="O7" s="12" t="b">
        <v>0</v>
      </c>
      <c r="P7" s="13"/>
    </row>
    <row r="8" spans="1:16" x14ac:dyDescent="0.2">
      <c r="A8" s="7"/>
      <c r="B8" s="7"/>
      <c r="C8" s="10"/>
      <c r="D8" s="9"/>
      <c r="E8" s="9"/>
      <c r="F8" s="9"/>
      <c r="G8" s="10"/>
      <c r="H8" s="10"/>
      <c r="I8" s="10"/>
      <c r="J8" s="9"/>
      <c r="K8" s="9"/>
      <c r="L8" s="9"/>
      <c r="M8" s="9"/>
      <c r="N8" s="11" t="str">
        <f>'[1]Entrées sorties'!B11</f>
        <v>traditions folkloriques</v>
      </c>
      <c r="O8" s="12" t="b">
        <v>0</v>
      </c>
      <c r="P8" s="13"/>
    </row>
    <row r="9" spans="1:16" x14ac:dyDescent="0.2">
      <c r="A9" s="7"/>
      <c r="B9" s="7"/>
      <c r="C9" s="10"/>
      <c r="D9" s="9"/>
      <c r="E9" s="9"/>
      <c r="F9" s="9"/>
      <c r="G9" s="10"/>
      <c r="H9" s="10"/>
      <c r="I9" s="10"/>
      <c r="J9" s="9"/>
      <c r="K9" s="9"/>
      <c r="L9" s="9"/>
      <c r="M9" s="9"/>
      <c r="N9" s="11" t="str">
        <f>'[1]Entrées sorties'!B12</f>
        <v>restaurants 3 toques</v>
      </c>
      <c r="O9" s="12" t="b">
        <v>0</v>
      </c>
      <c r="P9" s="13"/>
    </row>
    <row r="10" spans="1:16" x14ac:dyDescent="0.2">
      <c r="A10" s="7"/>
      <c r="B10" s="7"/>
      <c r="C10" s="10"/>
      <c r="D10" s="9"/>
      <c r="E10" s="9"/>
      <c r="F10" s="9"/>
      <c r="G10" s="10"/>
      <c r="H10" s="10"/>
      <c r="I10" s="10"/>
      <c r="J10" s="9"/>
      <c r="K10" s="9"/>
      <c r="L10" s="9"/>
      <c r="M10" s="9"/>
      <c r="N10" s="11" t="str">
        <f>'[1]Entrées sorties'!B13</f>
        <v>ville ancienne</v>
      </c>
      <c r="O10" s="12" t="b">
        <v>1</v>
      </c>
      <c r="P10" s="13"/>
    </row>
    <row r="11" spans="1:16" x14ac:dyDescent="0.2">
      <c r="A11" s="7"/>
      <c r="B11" s="7"/>
      <c r="C11" s="10"/>
      <c r="D11" s="9"/>
      <c r="E11" s="9"/>
      <c r="F11" s="9"/>
      <c r="G11" s="10"/>
      <c r="H11" s="10"/>
      <c r="I11" s="10"/>
      <c r="J11" s="9"/>
      <c r="K11" s="9"/>
      <c r="L11" s="9"/>
      <c r="M11" s="9"/>
      <c r="N11" s="11" t="str">
        <f>'[1]Entrées sorties'!B14</f>
        <v>bord de mer</v>
      </c>
      <c r="O11" s="12" t="b">
        <v>0</v>
      </c>
      <c r="P11" s="13"/>
    </row>
    <row r="12" spans="1:16" x14ac:dyDescent="0.2">
      <c r="A12" s="7"/>
      <c r="B12" s="7"/>
      <c r="C12" s="10"/>
      <c r="D12" s="9"/>
      <c r="E12" s="9"/>
      <c r="F12" s="9"/>
      <c r="G12" s="10"/>
      <c r="H12" s="10"/>
      <c r="I12" s="10"/>
      <c r="J12" s="9"/>
      <c r="K12" s="9"/>
      <c r="L12" s="9"/>
      <c r="M12" s="9"/>
      <c r="N12" s="11" t="str">
        <f>'[1]Entrées sorties'!B15</f>
        <v>avenues larges</v>
      </c>
      <c r="O12" s="12" t="b">
        <v>0</v>
      </c>
      <c r="P12" s="13"/>
    </row>
    <row r="13" spans="1:16" x14ac:dyDescent="0.2">
      <c r="A13"/>
      <c r="B13"/>
      <c r="C13"/>
      <c r="N13" s="11"/>
      <c r="O13" s="12"/>
      <c r="P13" s="13"/>
    </row>
    <row r="14" spans="1:16" ht="15" x14ac:dyDescent="0.25">
      <c r="A14" s="13"/>
      <c r="B14" s="13"/>
      <c r="C14" s="14" t="s">
        <v>70</v>
      </c>
      <c r="D14" s="13"/>
      <c r="E14" s="13"/>
      <c r="F14" s="13"/>
      <c r="G14" s="13"/>
      <c r="H14" s="13"/>
      <c r="I14" s="13"/>
      <c r="J14" s="13"/>
      <c r="K14" s="13"/>
      <c r="L14" s="13"/>
      <c r="M14" s="13"/>
      <c r="N14" s="11"/>
      <c r="O14" s="15"/>
      <c r="P14" s="13"/>
    </row>
    <row r="15" spans="1:16" ht="15" x14ac:dyDescent="0.25">
      <c r="A15" s="17"/>
      <c r="B15" s="17"/>
      <c r="C15" s="18" t="s">
        <v>26</v>
      </c>
      <c r="D15" s="17" t="s">
        <v>27</v>
      </c>
      <c r="E15" s="17"/>
      <c r="F15" s="17" t="s">
        <v>28</v>
      </c>
      <c r="G15" s="17" t="s">
        <v>30</v>
      </c>
      <c r="H15" s="17"/>
      <c r="I15" s="17" t="s">
        <v>31</v>
      </c>
      <c r="J15" s="17" t="s">
        <v>27</v>
      </c>
      <c r="K15" s="17"/>
      <c r="L15" s="17" t="s">
        <v>28</v>
      </c>
      <c r="M15" s="17"/>
      <c r="N15" s="17" t="s">
        <v>32</v>
      </c>
      <c r="O15" s="19" t="s">
        <v>33</v>
      </c>
      <c r="P15" s="13"/>
    </row>
    <row r="16" spans="1:16" x14ac:dyDescent="0.2">
      <c r="A16" s="20" t="s">
        <v>34</v>
      </c>
      <c r="B16" s="20" t="s">
        <v>35</v>
      </c>
      <c r="C16" s="21" t="s">
        <v>71</v>
      </c>
      <c r="D16" s="22">
        <f>MATCH(C16,$N:$N,0)</f>
        <v>19</v>
      </c>
      <c r="E16" s="22" t="s">
        <v>36</v>
      </c>
      <c r="F16" s="23" t="b">
        <f>IF(B16="(",INDEX($O:$O,D16),NOT(INDEX($O:$O,D16)))</f>
        <v>0</v>
      </c>
      <c r="G16" s="24" t="s">
        <v>37</v>
      </c>
      <c r="H16" s="20" t="s">
        <v>35</v>
      </c>
      <c r="I16" s="11" t="s">
        <v>72</v>
      </c>
      <c r="J16" s="22">
        <f>MATCH(I16,$N:$N,0)</f>
        <v>21</v>
      </c>
      <c r="K16" s="22" t="s">
        <v>36</v>
      </c>
      <c r="L16" s="23" t="b">
        <f>IF(H16="(",INDEX($O:$O,J16),NOT(INDEX($O:$O,J16)))</f>
        <v>0</v>
      </c>
      <c r="M16" s="23" t="s">
        <v>38</v>
      </c>
      <c r="N16" s="11" t="s">
        <v>73</v>
      </c>
      <c r="O16" s="22" t="b">
        <f>IF(G16="ou",OR(F16,L16),AND(F16,L16))</f>
        <v>0</v>
      </c>
      <c r="P16" s="13"/>
    </row>
    <row r="17" spans="1:16" x14ac:dyDescent="0.2">
      <c r="A17" s="20" t="s">
        <v>34</v>
      </c>
      <c r="B17" s="20" t="s">
        <v>35</v>
      </c>
      <c r="C17" s="21" t="s">
        <v>74</v>
      </c>
      <c r="D17" s="22">
        <f t="shared" ref="D17:D26" si="0">MATCH(C17,$N:$N,0)</f>
        <v>22</v>
      </c>
      <c r="E17" s="22" t="s">
        <v>36</v>
      </c>
      <c r="F17" s="23" t="b">
        <f t="shared" ref="F17:F26" si="1">IF(B17="(",INDEX($O:$O,D17),NOT(INDEX($O:$O,D17)))</f>
        <v>1</v>
      </c>
      <c r="G17" s="24" t="s">
        <v>37</v>
      </c>
      <c r="H17" s="20" t="s">
        <v>35</v>
      </c>
      <c r="I17" s="11" t="s">
        <v>74</v>
      </c>
      <c r="J17" s="22">
        <f t="shared" ref="J17:J26" si="2">MATCH(I17,$N:$N,0)</f>
        <v>22</v>
      </c>
      <c r="K17" s="22" t="s">
        <v>36</v>
      </c>
      <c r="L17" s="23" t="b">
        <f t="shared" ref="L17:L26" si="3">IF(H17="(",INDEX($O:$O,J17),NOT(INDEX($O:$O,J17)))</f>
        <v>1</v>
      </c>
      <c r="M17" s="23" t="s">
        <v>38</v>
      </c>
      <c r="N17" s="11" t="s">
        <v>75</v>
      </c>
      <c r="O17" s="22" t="b">
        <f t="shared" ref="O17:O22" si="4">IF(G17="ou",OR(F17,L17),AND(F17,L17))</f>
        <v>1</v>
      </c>
      <c r="P17" s="13"/>
    </row>
    <row r="18" spans="1:16" x14ac:dyDescent="0.2">
      <c r="A18" s="20" t="s">
        <v>34</v>
      </c>
      <c r="B18" s="20" t="s">
        <v>35</v>
      </c>
      <c r="C18" s="21" t="s">
        <v>76</v>
      </c>
      <c r="D18" s="22">
        <f t="shared" si="0"/>
        <v>23</v>
      </c>
      <c r="E18" s="22" t="s">
        <v>36</v>
      </c>
      <c r="F18" s="23" t="b">
        <f t="shared" si="1"/>
        <v>0</v>
      </c>
      <c r="G18" s="24" t="s">
        <v>37</v>
      </c>
      <c r="H18" s="20" t="s">
        <v>35</v>
      </c>
      <c r="I18" s="11" t="s">
        <v>77</v>
      </c>
      <c r="J18" s="22">
        <f t="shared" si="2"/>
        <v>8</v>
      </c>
      <c r="K18" s="22" t="s">
        <v>36</v>
      </c>
      <c r="L18" s="23" t="b">
        <f t="shared" si="3"/>
        <v>0</v>
      </c>
      <c r="M18" s="23" t="s">
        <v>38</v>
      </c>
      <c r="N18" s="11" t="s">
        <v>78</v>
      </c>
      <c r="O18" s="22" t="b">
        <f t="shared" si="4"/>
        <v>0</v>
      </c>
      <c r="P18" s="13"/>
    </row>
    <row r="19" spans="1:16" x14ac:dyDescent="0.2">
      <c r="A19" s="20" t="s">
        <v>34</v>
      </c>
      <c r="B19" s="20" t="s">
        <v>35</v>
      </c>
      <c r="C19" s="21" t="s">
        <v>79</v>
      </c>
      <c r="D19" s="22">
        <f t="shared" si="0"/>
        <v>3</v>
      </c>
      <c r="E19" s="22" t="s">
        <v>36</v>
      </c>
      <c r="F19" s="23" t="b">
        <f t="shared" si="1"/>
        <v>0</v>
      </c>
      <c r="G19" s="24" t="s">
        <v>37</v>
      </c>
      <c r="H19" s="20" t="s">
        <v>35</v>
      </c>
      <c r="I19" s="11" t="s">
        <v>80</v>
      </c>
      <c r="J19" s="22">
        <f t="shared" si="2"/>
        <v>24</v>
      </c>
      <c r="K19" s="22" t="s">
        <v>36</v>
      </c>
      <c r="L19" s="23" t="b">
        <f t="shared" si="3"/>
        <v>0</v>
      </c>
      <c r="M19" s="23" t="s">
        <v>38</v>
      </c>
      <c r="N19" s="11" t="s">
        <v>71</v>
      </c>
      <c r="O19" s="22" t="b">
        <f t="shared" si="4"/>
        <v>0</v>
      </c>
      <c r="P19" s="13"/>
    </row>
    <row r="20" spans="1:16" x14ac:dyDescent="0.2">
      <c r="A20" s="20" t="s">
        <v>34</v>
      </c>
      <c r="B20" s="20" t="s">
        <v>35</v>
      </c>
      <c r="C20" s="21" t="s">
        <v>81</v>
      </c>
      <c r="D20" s="22">
        <f t="shared" si="0"/>
        <v>4</v>
      </c>
      <c r="E20" s="22" t="s">
        <v>36</v>
      </c>
      <c r="F20" s="23" t="b">
        <f t="shared" si="1"/>
        <v>0</v>
      </c>
      <c r="G20" s="24" t="s">
        <v>37</v>
      </c>
      <c r="H20" s="20" t="s">
        <v>35</v>
      </c>
      <c r="I20" s="11" t="s">
        <v>81</v>
      </c>
      <c r="J20" s="22">
        <f t="shared" si="2"/>
        <v>4</v>
      </c>
      <c r="K20" s="22" t="s">
        <v>36</v>
      </c>
      <c r="L20" s="23" t="b">
        <f t="shared" si="3"/>
        <v>0</v>
      </c>
      <c r="M20" s="23" t="s">
        <v>38</v>
      </c>
      <c r="N20" s="11" t="s">
        <v>82</v>
      </c>
      <c r="O20" s="22" t="b">
        <f t="shared" si="4"/>
        <v>0</v>
      </c>
      <c r="P20" s="13"/>
    </row>
    <row r="21" spans="1:16" x14ac:dyDescent="0.2">
      <c r="A21" s="20" t="s">
        <v>34</v>
      </c>
      <c r="B21" s="20" t="s">
        <v>35</v>
      </c>
      <c r="C21" s="21" t="s">
        <v>83</v>
      </c>
      <c r="D21" s="22">
        <f t="shared" si="0"/>
        <v>5</v>
      </c>
      <c r="E21" s="22" t="s">
        <v>36</v>
      </c>
      <c r="F21" s="23" t="b">
        <f t="shared" si="1"/>
        <v>0</v>
      </c>
      <c r="G21" s="24" t="s">
        <v>84</v>
      </c>
      <c r="H21" s="20" t="s">
        <v>35</v>
      </c>
      <c r="I21" s="21" t="s">
        <v>85</v>
      </c>
      <c r="J21" s="22">
        <f t="shared" si="2"/>
        <v>9</v>
      </c>
      <c r="K21" s="22" t="s">
        <v>36</v>
      </c>
      <c r="L21" s="23" t="b">
        <f t="shared" si="3"/>
        <v>0</v>
      </c>
      <c r="M21" s="23" t="s">
        <v>38</v>
      </c>
      <c r="N21" s="11" t="s">
        <v>72</v>
      </c>
      <c r="O21" s="22" t="b">
        <f t="shared" si="4"/>
        <v>0</v>
      </c>
      <c r="P21" s="13"/>
    </row>
    <row r="22" spans="1:16" x14ac:dyDescent="0.2">
      <c r="A22" s="20" t="s">
        <v>34</v>
      </c>
      <c r="B22" s="20" t="s">
        <v>35</v>
      </c>
      <c r="C22" s="21" t="s">
        <v>86</v>
      </c>
      <c r="D22" s="22">
        <f t="shared" si="0"/>
        <v>6</v>
      </c>
      <c r="E22" s="22" t="s">
        <v>36</v>
      </c>
      <c r="F22" s="23" t="b">
        <f t="shared" si="1"/>
        <v>1</v>
      </c>
      <c r="G22" s="24" t="s">
        <v>37</v>
      </c>
      <c r="H22" s="20" t="s">
        <v>35</v>
      </c>
      <c r="I22" s="11" t="s">
        <v>87</v>
      </c>
      <c r="J22" s="22">
        <f t="shared" si="2"/>
        <v>10</v>
      </c>
      <c r="K22" s="22" t="s">
        <v>36</v>
      </c>
      <c r="L22" s="23" t="b">
        <f t="shared" si="3"/>
        <v>1</v>
      </c>
      <c r="M22" s="23" t="s">
        <v>38</v>
      </c>
      <c r="N22" s="11" t="s">
        <v>74</v>
      </c>
      <c r="O22" s="22" t="b">
        <f t="shared" si="4"/>
        <v>1</v>
      </c>
      <c r="P22" s="13"/>
    </row>
    <row r="23" spans="1:16" x14ac:dyDescent="0.2">
      <c r="A23" s="20" t="s">
        <v>34</v>
      </c>
      <c r="B23" s="20" t="s">
        <v>35</v>
      </c>
      <c r="C23" s="21" t="s">
        <v>88</v>
      </c>
      <c r="D23" s="22">
        <f t="shared" si="0"/>
        <v>7</v>
      </c>
      <c r="E23" s="22" t="s">
        <v>36</v>
      </c>
      <c r="F23" s="23" t="b">
        <f t="shared" si="1"/>
        <v>0</v>
      </c>
      <c r="G23" s="24" t="s">
        <v>37</v>
      </c>
      <c r="H23" s="20" t="s">
        <v>35</v>
      </c>
      <c r="I23" s="11" t="s">
        <v>89</v>
      </c>
      <c r="J23" s="22">
        <f t="shared" si="2"/>
        <v>11</v>
      </c>
      <c r="K23" s="22" t="s">
        <v>36</v>
      </c>
      <c r="L23" s="23" t="b">
        <f t="shared" si="3"/>
        <v>0</v>
      </c>
      <c r="M23" s="23" t="s">
        <v>38</v>
      </c>
      <c r="N23" s="11" t="s">
        <v>76</v>
      </c>
      <c r="O23" s="22" t="b">
        <f>IF(G23="ou",OR(F23,L23),AND(F23,L23))</f>
        <v>0</v>
      </c>
      <c r="P23" s="13"/>
    </row>
    <row r="24" spans="1:16" x14ac:dyDescent="0.2">
      <c r="A24" s="20" t="s">
        <v>34</v>
      </c>
      <c r="B24" s="20" t="s">
        <v>35</v>
      </c>
      <c r="C24" s="21" t="s">
        <v>90</v>
      </c>
      <c r="D24" s="22">
        <f t="shared" si="0"/>
        <v>2</v>
      </c>
      <c r="E24" s="22" t="s">
        <v>36</v>
      </c>
      <c r="F24" s="23" t="b">
        <f t="shared" si="1"/>
        <v>0</v>
      </c>
      <c r="G24" s="24" t="s">
        <v>37</v>
      </c>
      <c r="H24" s="20" t="s">
        <v>35</v>
      </c>
      <c r="I24" s="11" t="s">
        <v>91</v>
      </c>
      <c r="J24" s="22">
        <f t="shared" si="2"/>
        <v>12</v>
      </c>
      <c r="K24" s="22" t="s">
        <v>36</v>
      </c>
      <c r="L24" s="23" t="b">
        <f t="shared" si="3"/>
        <v>0</v>
      </c>
      <c r="M24" s="23" t="s">
        <v>38</v>
      </c>
      <c r="N24" s="11" t="s">
        <v>80</v>
      </c>
      <c r="O24" s="22" t="b">
        <f>IF(G24="ou",OR(F24,L24),AND(F24,L24))</f>
        <v>0</v>
      </c>
      <c r="P24" s="13"/>
    </row>
    <row r="25" spans="1:16" x14ac:dyDescent="0.2">
      <c r="A25" s="20" t="s">
        <v>34</v>
      </c>
      <c r="B25" s="20" t="s">
        <v>35</v>
      </c>
      <c r="C25" s="21" t="s">
        <v>73</v>
      </c>
      <c r="D25" s="22">
        <f t="shared" si="0"/>
        <v>16</v>
      </c>
      <c r="E25" s="22" t="s">
        <v>36</v>
      </c>
      <c r="F25" s="23" t="b">
        <f t="shared" si="1"/>
        <v>0</v>
      </c>
      <c r="G25" s="24" t="s">
        <v>84</v>
      </c>
      <c r="H25" s="20" t="s">
        <v>35</v>
      </c>
      <c r="I25" s="11" t="s">
        <v>75</v>
      </c>
      <c r="J25" s="22">
        <f t="shared" si="2"/>
        <v>17</v>
      </c>
      <c r="K25" s="22" t="s">
        <v>36</v>
      </c>
      <c r="L25" s="23" t="b">
        <f t="shared" si="3"/>
        <v>1</v>
      </c>
      <c r="M25" s="23" t="s">
        <v>38</v>
      </c>
      <c r="N25" s="11" t="s">
        <v>92</v>
      </c>
      <c r="O25" s="22" t="b">
        <f>IF(G25="ou",OR(F25,L25),AND(F25,L25))</f>
        <v>1</v>
      </c>
      <c r="P25" s="13"/>
    </row>
    <row r="26" spans="1:16" x14ac:dyDescent="0.2">
      <c r="A26" s="20" t="s">
        <v>34</v>
      </c>
      <c r="B26" s="20" t="s">
        <v>35</v>
      </c>
      <c r="C26" s="21" t="s">
        <v>78</v>
      </c>
      <c r="D26" s="22">
        <f t="shared" si="0"/>
        <v>18</v>
      </c>
      <c r="E26" s="22" t="s">
        <v>36</v>
      </c>
      <c r="F26" s="23" t="b">
        <f t="shared" si="1"/>
        <v>0</v>
      </c>
      <c r="G26" s="24" t="s">
        <v>84</v>
      </c>
      <c r="H26" s="20" t="s">
        <v>35</v>
      </c>
      <c r="I26" s="11" t="s">
        <v>92</v>
      </c>
      <c r="J26" s="22">
        <f t="shared" si="2"/>
        <v>25</v>
      </c>
      <c r="K26" s="22" t="s">
        <v>36</v>
      </c>
      <c r="L26" s="23" t="b">
        <f t="shared" si="3"/>
        <v>1</v>
      </c>
      <c r="M26" s="23" t="s">
        <v>38</v>
      </c>
      <c r="N26" s="11" t="s">
        <v>93</v>
      </c>
      <c r="O26" s="27" t="b">
        <f>IF(G26="ou",OR(F26,L26),AND(F26,L26))</f>
        <v>1</v>
      </c>
      <c r="P26" s="13"/>
    </row>
    <row r="27" spans="1:16" x14ac:dyDescent="0.2">
      <c r="A27" s="20"/>
      <c r="B27" s="20"/>
      <c r="C27" s="21"/>
      <c r="D27" s="22"/>
      <c r="E27" s="22"/>
      <c r="F27" s="23"/>
      <c r="G27" s="24"/>
      <c r="H27" s="20"/>
      <c r="I27" s="11"/>
      <c r="J27" s="22"/>
      <c r="K27" s="22"/>
      <c r="L27" s="23"/>
      <c r="M27" s="23"/>
      <c r="N27" s="11"/>
      <c r="O27" s="22"/>
      <c r="P27" s="13"/>
    </row>
    <row r="28" spans="1:16" x14ac:dyDescent="0.2">
      <c r="A28" s="20"/>
      <c r="B28" s="20"/>
      <c r="C28" s="21"/>
      <c r="D28" s="22"/>
      <c r="E28" s="22"/>
      <c r="F28" s="23"/>
      <c r="G28" s="24"/>
      <c r="H28" s="20"/>
      <c r="I28" s="11"/>
      <c r="J28" s="22"/>
      <c r="K28" s="22"/>
      <c r="L28" s="23"/>
      <c r="M28" s="23"/>
      <c r="N28" s="11"/>
      <c r="O28" s="22"/>
      <c r="P28" s="13"/>
    </row>
    <row r="29" spans="1:16" x14ac:dyDescent="0.2">
      <c r="A29" s="20"/>
      <c r="B29" s="20"/>
      <c r="C29" s="21"/>
      <c r="D29" s="22"/>
      <c r="E29" s="22"/>
      <c r="F29" s="23"/>
      <c r="G29" s="24"/>
      <c r="H29" s="20"/>
      <c r="I29" s="11"/>
      <c r="J29" s="22"/>
      <c r="K29" s="22"/>
      <c r="L29" s="23"/>
      <c r="M29" s="23"/>
      <c r="N29" s="11"/>
      <c r="O29" s="22"/>
      <c r="P29" s="13"/>
    </row>
    <row r="30" spans="1:16" x14ac:dyDescent="0.2">
      <c r="A30" s="20"/>
      <c r="B30" s="20"/>
      <c r="C30" s="21"/>
      <c r="D30" s="22"/>
      <c r="E30" s="22"/>
      <c r="F30" s="23"/>
      <c r="G30" s="24"/>
      <c r="H30" s="20"/>
      <c r="I30" s="11"/>
      <c r="J30" s="22"/>
      <c r="K30" s="22"/>
      <c r="L30" s="23"/>
      <c r="M30" s="23"/>
      <c r="N30" s="11"/>
      <c r="O30" s="22"/>
      <c r="P30" s="13"/>
    </row>
    <row r="31" spans="1:16" x14ac:dyDescent="0.2">
      <c r="P31" s="13"/>
    </row>
    <row r="32" spans="1:16" x14ac:dyDescent="0.2">
      <c r="P32" s="13"/>
    </row>
    <row r="33" spans="16:16" x14ac:dyDescent="0.2">
      <c r="P33" s="13"/>
    </row>
    <row r="34" spans="16:16" x14ac:dyDescent="0.2">
      <c r="P34" s="13"/>
    </row>
    <row r="35" spans="16:16" x14ac:dyDescent="0.2">
      <c r="P35" s="13"/>
    </row>
    <row r="36" spans="16:16" x14ac:dyDescent="0.2">
      <c r="P36" s="13"/>
    </row>
    <row r="37" spans="16:16" x14ac:dyDescent="0.2">
      <c r="P37" s="13"/>
    </row>
    <row r="38" spans="16:16" x14ac:dyDescent="0.2">
      <c r="P38" s="13"/>
    </row>
    <row r="39" spans="16:16" x14ac:dyDescent="0.2">
      <c r="P39" s="13"/>
    </row>
    <row r="40" spans="16:16" x14ac:dyDescent="0.2">
      <c r="P40" s="13"/>
    </row>
    <row r="41" spans="16:16" x14ac:dyDescent="0.2">
      <c r="P41" s="13"/>
    </row>
    <row r="42" spans="16:16" x14ac:dyDescent="0.2">
      <c r="P42" s="13"/>
    </row>
    <row r="43" spans="16:16" x14ac:dyDescent="0.2">
      <c r="P43" s="13"/>
    </row>
    <row r="44" spans="16:16" x14ac:dyDescent="0.2">
      <c r="P44" s="13"/>
    </row>
    <row r="45" spans="16:16" x14ac:dyDescent="0.2">
      <c r="P45" s="13"/>
    </row>
  </sheetData>
  <conditionalFormatting sqref="N1:N1048576">
    <cfRule type="duplicateValues" dxfId="11" priority="2"/>
  </conditionalFormatting>
  <conditionalFormatting sqref="O1:O1048576">
    <cfRule type="expression" dxfId="10" priority="1">
      <formula>O1=TRUE</formula>
    </cfRule>
  </conditionalFormatting>
  <dataValidations count="4">
    <dataValidation type="list" allowBlank="1" showInputMessage="1" sqref="I16:I30 C16:C30">
      <formula1>$N:$N</formula1>
    </dataValidation>
    <dataValidation type="list" allowBlank="1" showInputMessage="1" showErrorMessage="1" sqref="O2:O12">
      <formula1>"vrai,faux"</formula1>
    </dataValidation>
    <dataValidation type="list" allowBlank="1" showInputMessage="1" showErrorMessage="1" sqref="B16:B30 H16:H30">
      <formula1>"non(,("</formula1>
    </dataValidation>
    <dataValidation type="list" allowBlank="1" showInputMessage="1" showErrorMessage="1" sqref="G16:G30">
      <formula1>operateurs</formula1>
    </dataValidation>
  </dataValidations>
  <pageMargins left="0.78740157499999996" right="0.78740157499999996" top="0.984251969" bottom="0.984251969" header="0.4921259845" footer="0.4921259845"/>
  <pageSetup paperSize="9" orientation="portrait" horizontalDpi="300"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_systeme_expert1"/>
  <dimension ref="A1:Y35"/>
  <sheetViews>
    <sheetView showGridLines="0" workbookViewId="0">
      <selection activeCell="I38" sqref="I38"/>
    </sheetView>
  </sheetViews>
  <sheetFormatPr baseColWidth="10" defaultRowHeight="12.75" outlineLevelCol="1" x14ac:dyDescent="0.2"/>
  <cols>
    <col min="1" max="1" width="5" style="6" customWidth="1"/>
    <col min="2" max="2" width="4.5703125" style="6" bestFit="1" customWidth="1"/>
    <col min="3" max="3" width="9.7109375" style="25" customWidth="1"/>
    <col min="4" max="4" width="6.28515625" customWidth="1"/>
    <col min="5" max="5" width="6.28515625" hidden="1" customWidth="1" outlineLevel="1"/>
    <col min="6" max="7" width="8.7109375" hidden="1" customWidth="1" outlineLevel="1"/>
    <col min="8" max="8" width="11" bestFit="1" customWidth="1" collapsed="1"/>
    <col min="9" max="9" width="9.42578125" customWidth="1"/>
    <col min="10" max="10" width="9.5703125" bestFit="1" customWidth="1"/>
    <col min="11" max="11" width="5.140625" customWidth="1"/>
    <col min="12" max="12" width="12.140625" hidden="1" customWidth="1" outlineLevel="1"/>
    <col min="13" max="13" width="7.42578125" hidden="1" customWidth="1" outlineLevel="1"/>
    <col min="14" max="14" width="5.7109375" hidden="1" customWidth="1" outlineLevel="1"/>
    <col min="15" max="15" width="7.7109375" customWidth="1" collapsed="1"/>
    <col min="16" max="16" width="11.42578125" style="6" customWidth="1"/>
    <col min="17" max="17" width="9.140625" style="26" customWidth="1" outlineLevel="1"/>
  </cols>
  <sheetData>
    <row r="1" spans="1:25" ht="14.25" customHeight="1" x14ac:dyDescent="0.25">
      <c r="A1"/>
      <c r="B1" s="7"/>
      <c r="C1" s="8" t="s">
        <v>94</v>
      </c>
      <c r="D1" s="9"/>
      <c r="E1" s="9"/>
      <c r="F1" s="9"/>
      <c r="G1" s="9"/>
      <c r="H1" s="10"/>
      <c r="I1" s="10"/>
      <c r="J1" s="10"/>
      <c r="K1" s="9"/>
      <c r="L1" s="9"/>
      <c r="M1" s="9"/>
      <c r="N1" s="9"/>
      <c r="O1" s="9"/>
      <c r="P1" s="11"/>
      <c r="Q1" s="12"/>
      <c r="R1" s="13"/>
    </row>
    <row r="2" spans="1:25" ht="14.25" customHeight="1" x14ac:dyDescent="0.2">
      <c r="A2" s="7"/>
      <c r="B2" s="7"/>
      <c r="C2" s="10"/>
      <c r="D2" s="9"/>
      <c r="E2" s="9"/>
      <c r="F2" s="9"/>
      <c r="G2" s="9"/>
      <c r="H2" s="10"/>
      <c r="I2" s="10"/>
      <c r="J2" s="10"/>
      <c r="K2" s="9"/>
      <c r="L2" s="9"/>
      <c r="M2" s="9"/>
      <c r="N2" s="9"/>
      <c r="O2" s="9"/>
      <c r="P2" s="11" t="s">
        <v>95</v>
      </c>
      <c r="Q2" s="12" t="b">
        <v>1</v>
      </c>
      <c r="R2" s="13"/>
    </row>
    <row r="3" spans="1:25" ht="14.25" customHeight="1" x14ac:dyDescent="0.2">
      <c r="A3" s="7"/>
      <c r="B3" s="7"/>
      <c r="C3" s="10"/>
      <c r="D3" s="9"/>
      <c r="E3" s="9"/>
      <c r="F3" s="9"/>
      <c r="G3" s="9"/>
      <c r="H3" s="10"/>
      <c r="I3" s="10"/>
      <c r="J3" s="10"/>
      <c r="K3" s="9"/>
      <c r="L3" s="9"/>
      <c r="M3" s="9"/>
      <c r="N3" s="9"/>
      <c r="O3" s="9"/>
      <c r="P3" s="11" t="s">
        <v>96</v>
      </c>
      <c r="Q3" s="12" t="b">
        <v>0</v>
      </c>
      <c r="R3" s="13"/>
    </row>
    <row r="4" spans="1:25" ht="14.25" customHeight="1" x14ac:dyDescent="0.2">
      <c r="A4" s="7"/>
      <c r="B4" s="7"/>
      <c r="C4" s="10"/>
      <c r="D4" s="9"/>
      <c r="E4" s="9"/>
      <c r="F4" s="9"/>
      <c r="G4" s="9"/>
      <c r="H4" s="10"/>
      <c r="I4" s="10"/>
      <c r="J4" s="10"/>
      <c r="K4" s="9"/>
      <c r="L4" s="9"/>
      <c r="M4" s="9"/>
      <c r="N4" s="9"/>
      <c r="O4" s="9"/>
      <c r="P4" s="11" t="s">
        <v>97</v>
      </c>
      <c r="Q4" s="12" t="b">
        <v>1</v>
      </c>
      <c r="R4" s="13"/>
    </row>
    <row r="5" spans="1:25" ht="14.25" customHeight="1" x14ac:dyDescent="0.2">
      <c r="A5" s="7"/>
      <c r="B5" s="7"/>
      <c r="C5" s="10"/>
      <c r="D5" s="9"/>
      <c r="E5" s="9"/>
      <c r="F5" s="9"/>
      <c r="G5" s="9"/>
      <c r="H5" s="10"/>
      <c r="I5" s="10"/>
      <c r="J5" s="10"/>
      <c r="K5" s="9"/>
      <c r="L5" s="9"/>
      <c r="M5" s="9"/>
      <c r="N5" s="9"/>
      <c r="O5" s="9"/>
      <c r="P5" s="11" t="s">
        <v>98</v>
      </c>
      <c r="Q5" s="12" t="b">
        <v>0</v>
      </c>
      <c r="R5" s="13"/>
    </row>
    <row r="6" spans="1:25" ht="15" x14ac:dyDescent="0.25">
      <c r="A6" s="13"/>
      <c r="B6" s="13"/>
      <c r="C6" s="14" t="s">
        <v>70</v>
      </c>
      <c r="D6" s="13"/>
      <c r="E6" s="13"/>
      <c r="F6" s="13"/>
      <c r="G6" s="13"/>
      <c r="H6" s="13"/>
      <c r="I6" s="13"/>
      <c r="J6" s="13"/>
      <c r="K6" s="13"/>
      <c r="L6" s="13"/>
      <c r="M6" s="13"/>
      <c r="N6" s="13"/>
      <c r="O6" s="13"/>
      <c r="P6" s="11"/>
      <c r="Q6" s="15"/>
      <c r="R6" s="13"/>
    </row>
    <row r="7" spans="1:25" ht="15" x14ac:dyDescent="0.25">
      <c r="A7" s="17"/>
      <c r="B7" s="17"/>
      <c r="C7" s="18" t="s">
        <v>26</v>
      </c>
      <c r="D7" s="17"/>
      <c r="E7" s="17" t="s">
        <v>27</v>
      </c>
      <c r="F7" s="17" t="s">
        <v>28</v>
      </c>
      <c r="G7" s="17" t="s">
        <v>29</v>
      </c>
      <c r="H7" s="17" t="s">
        <v>30</v>
      </c>
      <c r="I7" s="17"/>
      <c r="J7" s="17" t="s">
        <v>31</v>
      </c>
      <c r="K7" s="17"/>
      <c r="L7" s="17" t="s">
        <v>27</v>
      </c>
      <c r="M7" s="17" t="s">
        <v>28</v>
      </c>
      <c r="N7" s="17" t="s">
        <v>29</v>
      </c>
      <c r="O7" s="17"/>
      <c r="P7" s="17" t="s">
        <v>32</v>
      </c>
      <c r="Q7" s="19" t="s">
        <v>33</v>
      </c>
      <c r="R7" s="13"/>
    </row>
    <row r="8" spans="1:25" x14ac:dyDescent="0.2">
      <c r="A8" s="20" t="s">
        <v>34</v>
      </c>
      <c r="B8" s="20" t="s">
        <v>35</v>
      </c>
      <c r="C8" s="21" t="s">
        <v>99</v>
      </c>
      <c r="D8" s="22" t="s">
        <v>36</v>
      </c>
      <c r="E8" s="22">
        <f t="shared" ref="E8:E18" si="0">MATCH(C8,$P:$P,0)</f>
        <v>17</v>
      </c>
      <c r="F8" s="23" t="b">
        <f t="shared" ref="F8:F18" si="1">INDEX($Q:$Q,E8)</f>
        <v>1</v>
      </c>
      <c r="G8" s="23" t="b">
        <f t="shared" ref="G8:G18" si="2">IF(B8="(",F8,NOT(F8))</f>
        <v>1</v>
      </c>
      <c r="H8" s="24" t="s">
        <v>37</v>
      </c>
      <c r="I8" s="20" t="s">
        <v>35</v>
      </c>
      <c r="J8" s="11" t="s">
        <v>99</v>
      </c>
      <c r="K8" s="22" t="s">
        <v>36</v>
      </c>
      <c r="L8" s="22">
        <f t="shared" ref="L8:L18" si="3">MATCH(J8,$P:$P,0)</f>
        <v>17</v>
      </c>
      <c r="M8" s="23" t="b">
        <f t="shared" ref="M8:M18" si="4">INDEX($Q:$Q,L8)</f>
        <v>1</v>
      </c>
      <c r="N8" s="23" t="b">
        <f t="shared" ref="N8:N18" si="5">IF(I8="(",M8,NOT(M8))</f>
        <v>1</v>
      </c>
      <c r="O8" s="23" t="s">
        <v>38</v>
      </c>
      <c r="P8" s="11" t="s">
        <v>100</v>
      </c>
      <c r="Q8" s="22" t="b">
        <f t="shared" ref="Q8:Q18" si="6">IF(H8="ou",OR(G8,N8),AND(G8,N8))</f>
        <v>1</v>
      </c>
      <c r="R8" s="13"/>
      <c r="U8" s="16" t="s">
        <v>101</v>
      </c>
    </row>
    <row r="9" spans="1:25" x14ac:dyDescent="0.2">
      <c r="A9" s="20" t="s">
        <v>34</v>
      </c>
      <c r="B9" s="20" t="s">
        <v>35</v>
      </c>
      <c r="C9" s="21" t="s">
        <v>102</v>
      </c>
      <c r="D9" s="22" t="s">
        <v>36</v>
      </c>
      <c r="E9" s="22">
        <f t="shared" si="0"/>
        <v>12</v>
      </c>
      <c r="F9" s="23" t="b">
        <f t="shared" si="1"/>
        <v>0</v>
      </c>
      <c r="G9" s="23" t="b">
        <f t="shared" si="2"/>
        <v>0</v>
      </c>
      <c r="H9" s="24" t="s">
        <v>37</v>
      </c>
      <c r="I9" s="20" t="s">
        <v>35</v>
      </c>
      <c r="J9" s="11" t="s">
        <v>102</v>
      </c>
      <c r="K9" s="22" t="s">
        <v>36</v>
      </c>
      <c r="L9" s="22">
        <f t="shared" si="3"/>
        <v>12</v>
      </c>
      <c r="M9" s="23" t="b">
        <f t="shared" si="4"/>
        <v>0</v>
      </c>
      <c r="N9" s="23" t="b">
        <f t="shared" si="5"/>
        <v>0</v>
      </c>
      <c r="O9" s="23" t="s">
        <v>38</v>
      </c>
      <c r="P9" s="11" t="s">
        <v>103</v>
      </c>
      <c r="Q9" s="22" t="b">
        <f t="shared" si="6"/>
        <v>0</v>
      </c>
      <c r="R9" s="13"/>
      <c r="U9" s="16"/>
    </row>
    <row r="10" spans="1:25" x14ac:dyDescent="0.2">
      <c r="A10" s="20" t="s">
        <v>34</v>
      </c>
      <c r="B10" s="20" t="s">
        <v>35</v>
      </c>
      <c r="C10" s="21" t="s">
        <v>95</v>
      </c>
      <c r="D10" s="22" t="s">
        <v>36</v>
      </c>
      <c r="E10" s="22">
        <f t="shared" si="0"/>
        <v>2</v>
      </c>
      <c r="F10" s="23" t="b">
        <f t="shared" si="1"/>
        <v>1</v>
      </c>
      <c r="G10" s="23" t="b">
        <f t="shared" si="2"/>
        <v>1</v>
      </c>
      <c r="H10" s="24" t="s">
        <v>37</v>
      </c>
      <c r="I10" s="20" t="s">
        <v>35</v>
      </c>
      <c r="J10" s="11" t="s">
        <v>95</v>
      </c>
      <c r="K10" s="22" t="s">
        <v>36</v>
      </c>
      <c r="L10" s="22">
        <f t="shared" si="3"/>
        <v>2</v>
      </c>
      <c r="M10" s="23" t="b">
        <f t="shared" si="4"/>
        <v>1</v>
      </c>
      <c r="N10" s="23" t="b">
        <f t="shared" si="5"/>
        <v>1</v>
      </c>
      <c r="O10" s="23" t="s">
        <v>38</v>
      </c>
      <c r="P10" s="11" t="s">
        <v>104</v>
      </c>
      <c r="Q10" s="22" t="b">
        <f t="shared" si="6"/>
        <v>1</v>
      </c>
      <c r="R10" s="13"/>
      <c r="U10" s="16" t="s">
        <v>105</v>
      </c>
    </row>
    <row r="11" spans="1:25" x14ac:dyDescent="0.2">
      <c r="A11" s="20" t="s">
        <v>34</v>
      </c>
      <c r="B11" s="20" t="s">
        <v>35</v>
      </c>
      <c r="C11" s="21" t="s">
        <v>100</v>
      </c>
      <c r="D11" s="22" t="s">
        <v>36</v>
      </c>
      <c r="E11" s="22">
        <f t="shared" si="0"/>
        <v>8</v>
      </c>
      <c r="F11" s="23" t="b">
        <f t="shared" si="1"/>
        <v>1</v>
      </c>
      <c r="G11" s="23" t="b">
        <f t="shared" si="2"/>
        <v>1</v>
      </c>
      <c r="H11" s="24" t="s">
        <v>37</v>
      </c>
      <c r="I11" s="20" t="s">
        <v>51</v>
      </c>
      <c r="J11" s="11" t="s">
        <v>96</v>
      </c>
      <c r="K11" s="22" t="s">
        <v>36</v>
      </c>
      <c r="L11" s="22">
        <f t="shared" si="3"/>
        <v>3</v>
      </c>
      <c r="M11" s="23" t="b">
        <f t="shared" si="4"/>
        <v>0</v>
      </c>
      <c r="N11" s="23" t="b">
        <f t="shared" si="5"/>
        <v>1</v>
      </c>
      <c r="O11" s="23" t="s">
        <v>38</v>
      </c>
      <c r="P11" s="11" t="s">
        <v>106</v>
      </c>
      <c r="Q11" s="22" t="b">
        <f t="shared" si="6"/>
        <v>1</v>
      </c>
      <c r="R11" s="13"/>
      <c r="U11" s="16"/>
    </row>
    <row r="12" spans="1:25" x14ac:dyDescent="0.2">
      <c r="A12" s="20" t="s">
        <v>34</v>
      </c>
      <c r="B12" s="20" t="s">
        <v>51</v>
      </c>
      <c r="C12" s="21" t="s">
        <v>100</v>
      </c>
      <c r="D12" s="22" t="s">
        <v>36</v>
      </c>
      <c r="E12" s="22">
        <f t="shared" si="0"/>
        <v>8</v>
      </c>
      <c r="F12" s="23" t="b">
        <f t="shared" si="1"/>
        <v>1</v>
      </c>
      <c r="G12" s="23" t="b">
        <f t="shared" si="2"/>
        <v>0</v>
      </c>
      <c r="H12" s="24" t="s">
        <v>37</v>
      </c>
      <c r="I12" s="20" t="s">
        <v>35</v>
      </c>
      <c r="J12" s="11" t="s">
        <v>97</v>
      </c>
      <c r="K12" s="22" t="s">
        <v>36</v>
      </c>
      <c r="L12" s="22">
        <f t="shared" si="3"/>
        <v>4</v>
      </c>
      <c r="M12" s="23" t="b">
        <f t="shared" si="4"/>
        <v>1</v>
      </c>
      <c r="N12" s="23" t="b">
        <f t="shared" si="5"/>
        <v>1</v>
      </c>
      <c r="O12" s="23" t="s">
        <v>38</v>
      </c>
      <c r="P12" s="11" t="s">
        <v>102</v>
      </c>
      <c r="Q12" s="22" t="b">
        <f t="shared" si="6"/>
        <v>0</v>
      </c>
      <c r="R12" s="13"/>
      <c r="U12" t="s">
        <v>107</v>
      </c>
    </row>
    <row r="13" spans="1:25" x14ac:dyDescent="0.2">
      <c r="A13" s="20" t="s">
        <v>34</v>
      </c>
      <c r="B13" s="20" t="s">
        <v>35</v>
      </c>
      <c r="C13" s="21" t="s">
        <v>103</v>
      </c>
      <c r="D13" s="22" t="s">
        <v>36</v>
      </c>
      <c r="E13" s="22">
        <f t="shared" si="0"/>
        <v>9</v>
      </c>
      <c r="F13" s="23" t="b">
        <f t="shared" si="1"/>
        <v>0</v>
      </c>
      <c r="G13" s="23" t="b">
        <f t="shared" si="2"/>
        <v>0</v>
      </c>
      <c r="H13" s="24" t="s">
        <v>37</v>
      </c>
      <c r="I13" s="20" t="s">
        <v>35</v>
      </c>
      <c r="J13" s="21" t="s">
        <v>100</v>
      </c>
      <c r="K13" s="22" t="s">
        <v>36</v>
      </c>
      <c r="L13" s="22">
        <f t="shared" si="3"/>
        <v>8</v>
      </c>
      <c r="M13" s="23" t="b">
        <f t="shared" si="4"/>
        <v>1</v>
      </c>
      <c r="N13" s="23" t="b">
        <f t="shared" si="5"/>
        <v>1</v>
      </c>
      <c r="O13" s="23" t="s">
        <v>38</v>
      </c>
      <c r="P13" s="11" t="s">
        <v>108</v>
      </c>
      <c r="Q13" s="22" t="b">
        <f t="shared" si="6"/>
        <v>0</v>
      </c>
      <c r="R13" s="13"/>
      <c r="U13" s="16"/>
    </row>
    <row r="14" spans="1:25" x14ac:dyDescent="0.2">
      <c r="A14" s="20" t="s">
        <v>34</v>
      </c>
      <c r="B14" s="20" t="s">
        <v>35</v>
      </c>
      <c r="C14" s="21" t="s">
        <v>108</v>
      </c>
      <c r="D14" s="22" t="s">
        <v>36</v>
      </c>
      <c r="E14" s="22">
        <f t="shared" si="0"/>
        <v>13</v>
      </c>
      <c r="F14" s="23" t="b">
        <f t="shared" si="1"/>
        <v>0</v>
      </c>
      <c r="G14" s="23" t="b">
        <f t="shared" si="2"/>
        <v>0</v>
      </c>
      <c r="H14" s="24" t="s">
        <v>37</v>
      </c>
      <c r="I14" s="20" t="s">
        <v>35</v>
      </c>
      <c r="J14" s="11" t="s">
        <v>97</v>
      </c>
      <c r="K14" s="22" t="s">
        <v>36</v>
      </c>
      <c r="L14" s="22">
        <f t="shared" si="3"/>
        <v>4</v>
      </c>
      <c r="M14" s="23" t="b">
        <f t="shared" si="4"/>
        <v>1</v>
      </c>
      <c r="N14" s="23" t="b">
        <f t="shared" si="5"/>
        <v>1</v>
      </c>
      <c r="O14" s="23" t="s">
        <v>38</v>
      </c>
      <c r="P14" s="11" t="s">
        <v>109</v>
      </c>
      <c r="Q14" s="22" t="b">
        <f t="shared" si="6"/>
        <v>0</v>
      </c>
      <c r="R14" s="13"/>
      <c r="U14" t="s">
        <v>110</v>
      </c>
      <c r="W14" s="16" t="s">
        <v>111</v>
      </c>
    </row>
    <row r="15" spans="1:25" x14ac:dyDescent="0.2">
      <c r="A15" s="20" t="s">
        <v>34</v>
      </c>
      <c r="B15" s="20" t="s">
        <v>35</v>
      </c>
      <c r="C15" s="21" t="s">
        <v>96</v>
      </c>
      <c r="D15" s="22" t="s">
        <v>36</v>
      </c>
      <c r="E15" s="22">
        <f t="shared" si="0"/>
        <v>3</v>
      </c>
      <c r="F15" s="23" t="b">
        <f t="shared" si="1"/>
        <v>0</v>
      </c>
      <c r="G15" s="23" t="b">
        <f t="shared" si="2"/>
        <v>0</v>
      </c>
      <c r="H15" s="24" t="s">
        <v>37</v>
      </c>
      <c r="I15" s="20" t="s">
        <v>35</v>
      </c>
      <c r="J15" s="11" t="s">
        <v>97</v>
      </c>
      <c r="K15" s="22" t="s">
        <v>36</v>
      </c>
      <c r="L15" s="22">
        <f t="shared" si="3"/>
        <v>4</v>
      </c>
      <c r="M15" s="23" t="b">
        <f t="shared" si="4"/>
        <v>1</v>
      </c>
      <c r="N15" s="23" t="b">
        <f t="shared" si="5"/>
        <v>1</v>
      </c>
      <c r="O15" s="23" t="s">
        <v>38</v>
      </c>
      <c r="P15" s="11" t="s">
        <v>112</v>
      </c>
      <c r="Q15" s="22" t="b">
        <f t="shared" si="6"/>
        <v>0</v>
      </c>
      <c r="R15" s="13"/>
      <c r="U15" t="s">
        <v>113</v>
      </c>
      <c r="W15" s="16" t="s">
        <v>114</v>
      </c>
    </row>
    <row r="16" spans="1:25" x14ac:dyDescent="0.2">
      <c r="A16" s="20" t="s">
        <v>34</v>
      </c>
      <c r="B16" s="20" t="s">
        <v>35</v>
      </c>
      <c r="C16" s="21" t="s">
        <v>112</v>
      </c>
      <c r="D16" s="22" t="s">
        <v>36</v>
      </c>
      <c r="E16" s="22">
        <f t="shared" si="0"/>
        <v>15</v>
      </c>
      <c r="F16" s="23" t="b">
        <f t="shared" si="1"/>
        <v>0</v>
      </c>
      <c r="G16" s="23" t="b">
        <f t="shared" si="2"/>
        <v>0</v>
      </c>
      <c r="H16" s="24" t="s">
        <v>37</v>
      </c>
      <c r="I16" s="20" t="s">
        <v>35</v>
      </c>
      <c r="J16" s="11" t="s">
        <v>98</v>
      </c>
      <c r="K16" s="22" t="s">
        <v>36</v>
      </c>
      <c r="L16" s="22">
        <f t="shared" si="3"/>
        <v>5</v>
      </c>
      <c r="M16" s="23" t="b">
        <f t="shared" si="4"/>
        <v>0</v>
      </c>
      <c r="N16" s="23" t="b">
        <f t="shared" si="5"/>
        <v>0</v>
      </c>
      <c r="O16" s="23" t="s">
        <v>38</v>
      </c>
      <c r="P16" s="11" t="s">
        <v>115</v>
      </c>
      <c r="Q16" s="22" t="b">
        <f t="shared" si="6"/>
        <v>0</v>
      </c>
      <c r="R16" s="13"/>
      <c r="U16" s="16" t="s">
        <v>116</v>
      </c>
      <c r="W16" s="16" t="s">
        <v>117</v>
      </c>
      <c r="Y16" s="16" t="s">
        <v>118</v>
      </c>
    </row>
    <row r="17" spans="1:25" x14ac:dyDescent="0.2">
      <c r="A17" s="20" t="s">
        <v>34</v>
      </c>
      <c r="B17" s="20" t="s">
        <v>35</v>
      </c>
      <c r="C17" s="21" t="s">
        <v>104</v>
      </c>
      <c r="D17" s="22" t="s">
        <v>36</v>
      </c>
      <c r="E17" s="22">
        <f t="shared" si="0"/>
        <v>10</v>
      </c>
      <c r="F17" s="23" t="b">
        <f t="shared" si="1"/>
        <v>1</v>
      </c>
      <c r="G17" s="23" t="b">
        <f t="shared" si="2"/>
        <v>1</v>
      </c>
      <c r="H17" s="24" t="s">
        <v>84</v>
      </c>
      <c r="I17" s="20" t="s">
        <v>35</v>
      </c>
      <c r="J17" s="11" t="s">
        <v>115</v>
      </c>
      <c r="K17" s="22" t="s">
        <v>36</v>
      </c>
      <c r="L17" s="22">
        <f t="shared" si="3"/>
        <v>16</v>
      </c>
      <c r="M17" s="23" t="b">
        <f t="shared" si="4"/>
        <v>0</v>
      </c>
      <c r="N17" s="23" t="b">
        <f t="shared" si="5"/>
        <v>0</v>
      </c>
      <c r="O17" s="23" t="s">
        <v>38</v>
      </c>
      <c r="P17" s="11" t="s">
        <v>99</v>
      </c>
      <c r="Q17" s="22" t="b">
        <f t="shared" si="6"/>
        <v>1</v>
      </c>
      <c r="R17" s="13"/>
      <c r="U17" s="16" t="s">
        <v>119</v>
      </c>
      <c r="W17" s="16" t="s">
        <v>120</v>
      </c>
      <c r="Y17" s="16" t="s">
        <v>121</v>
      </c>
    </row>
    <row r="18" spans="1:25" x14ac:dyDescent="0.2">
      <c r="A18" s="20" t="s">
        <v>34</v>
      </c>
      <c r="B18" s="20" t="s">
        <v>35</v>
      </c>
      <c r="C18" s="21" t="s">
        <v>106</v>
      </c>
      <c r="D18" s="22" t="s">
        <v>36</v>
      </c>
      <c r="E18" s="22">
        <f t="shared" si="0"/>
        <v>11</v>
      </c>
      <c r="F18" s="23" t="b">
        <f t="shared" si="1"/>
        <v>1</v>
      </c>
      <c r="G18" s="23" t="b">
        <f t="shared" si="2"/>
        <v>1</v>
      </c>
      <c r="H18" s="24" t="s">
        <v>84</v>
      </c>
      <c r="I18" s="20" t="s">
        <v>35</v>
      </c>
      <c r="J18" s="11" t="s">
        <v>109</v>
      </c>
      <c r="K18" s="22" t="s">
        <v>36</v>
      </c>
      <c r="L18" s="22">
        <f t="shared" si="3"/>
        <v>14</v>
      </c>
      <c r="M18" s="23" t="b">
        <f t="shared" si="4"/>
        <v>0</v>
      </c>
      <c r="N18" s="23" t="b">
        <f t="shared" si="5"/>
        <v>0</v>
      </c>
      <c r="O18" s="23" t="s">
        <v>38</v>
      </c>
      <c r="P18" s="11" t="s">
        <v>122</v>
      </c>
      <c r="Q18" s="22" t="b">
        <f t="shared" si="6"/>
        <v>1</v>
      </c>
      <c r="R18" s="13"/>
      <c r="U18" s="16" t="s">
        <v>123</v>
      </c>
      <c r="W18" s="16" t="s">
        <v>124</v>
      </c>
    </row>
    <row r="19" spans="1:25" x14ac:dyDescent="0.2">
      <c r="A19" s="20"/>
      <c r="B19" s="20"/>
      <c r="C19" s="21"/>
      <c r="D19" s="22"/>
      <c r="E19" s="22"/>
      <c r="F19" s="23"/>
      <c r="G19" s="23"/>
      <c r="H19" s="24"/>
      <c r="I19" s="20"/>
      <c r="J19" s="11"/>
      <c r="K19" s="22"/>
      <c r="L19" s="22"/>
      <c r="M19" s="23"/>
      <c r="N19" s="23"/>
      <c r="O19" s="23"/>
      <c r="P19" s="11"/>
      <c r="Q19" s="22"/>
      <c r="R19" s="13"/>
      <c r="U19" s="16" t="s">
        <v>125</v>
      </c>
      <c r="W19" s="16" t="s">
        <v>126</v>
      </c>
    </row>
    <row r="20" spans="1:25" x14ac:dyDescent="0.2">
      <c r="A20" s="20"/>
      <c r="B20" s="20"/>
      <c r="C20" s="21"/>
      <c r="D20" s="22"/>
      <c r="E20" s="22"/>
      <c r="F20" s="23"/>
      <c r="G20" s="23"/>
      <c r="H20" s="24"/>
      <c r="I20" s="20"/>
      <c r="J20" s="11"/>
      <c r="K20" s="22"/>
      <c r="L20" s="22"/>
      <c r="M20" s="23"/>
      <c r="N20" s="23"/>
      <c r="O20" s="23"/>
      <c r="P20" s="11"/>
      <c r="Q20" s="22"/>
      <c r="R20" s="13"/>
      <c r="W20" s="16" t="s">
        <v>127</v>
      </c>
      <c r="Y20" s="16" t="s">
        <v>128</v>
      </c>
    </row>
    <row r="21" spans="1:25" x14ac:dyDescent="0.2">
      <c r="A21" s="20"/>
      <c r="B21" s="20"/>
      <c r="C21" s="21"/>
      <c r="D21" s="22"/>
      <c r="E21" s="22"/>
      <c r="F21" s="23"/>
      <c r="G21" s="23"/>
      <c r="H21" s="24"/>
      <c r="I21" s="20"/>
      <c r="J21" s="11"/>
      <c r="K21" s="22"/>
      <c r="L21" s="22"/>
      <c r="M21" s="23"/>
      <c r="N21" s="23"/>
      <c r="O21" s="23"/>
      <c r="P21" s="11"/>
      <c r="Q21" s="22"/>
      <c r="R21" s="25"/>
      <c r="Y21" s="16" t="s">
        <v>129</v>
      </c>
    </row>
    <row r="22" spans="1:25" x14ac:dyDescent="0.2">
      <c r="A22" s="20"/>
      <c r="B22" s="20"/>
      <c r="C22" s="21"/>
      <c r="D22" s="22"/>
      <c r="E22" s="22"/>
      <c r="F22" s="23"/>
      <c r="G22" s="23"/>
      <c r="H22" s="24"/>
      <c r="I22" s="20"/>
      <c r="J22" s="11"/>
      <c r="K22" s="22"/>
      <c r="L22" s="22"/>
      <c r="M22" s="22"/>
      <c r="N22" s="23"/>
      <c r="O22" s="23"/>
      <c r="P22" s="11"/>
      <c r="Q22" s="22"/>
      <c r="R22" s="25"/>
      <c r="S22" s="16"/>
      <c r="U22" s="16" t="s">
        <v>130</v>
      </c>
      <c r="W22" s="16" t="s">
        <v>131</v>
      </c>
    </row>
    <row r="23" spans="1:25" x14ac:dyDescent="0.2">
      <c r="W23" s="16" t="s">
        <v>132</v>
      </c>
      <c r="Y23" s="16" t="s">
        <v>133</v>
      </c>
    </row>
    <row r="24" spans="1:25" x14ac:dyDescent="0.2">
      <c r="Y24" s="16" t="s">
        <v>134</v>
      </c>
    </row>
    <row r="25" spans="1:25" x14ac:dyDescent="0.2">
      <c r="S25" s="16"/>
      <c r="U25" s="16" t="s">
        <v>135</v>
      </c>
    </row>
    <row r="26" spans="1:25" x14ac:dyDescent="0.2">
      <c r="S26" s="16"/>
      <c r="U26" s="16" t="s">
        <v>136</v>
      </c>
    </row>
    <row r="27" spans="1:25" x14ac:dyDescent="0.2">
      <c r="U27" s="16" t="s">
        <v>137</v>
      </c>
    </row>
    <row r="28" spans="1:25" x14ac:dyDescent="0.2">
      <c r="U28" s="16" t="s">
        <v>138</v>
      </c>
    </row>
    <row r="31" spans="1:25" x14ac:dyDescent="0.2">
      <c r="S31" s="16"/>
    </row>
    <row r="35" spans="19:19" x14ac:dyDescent="0.2">
      <c r="S35" s="16"/>
    </row>
  </sheetData>
  <conditionalFormatting sqref="P1:P1048576">
    <cfRule type="duplicateValues" dxfId="9" priority="2"/>
  </conditionalFormatting>
  <conditionalFormatting sqref="Q1:Q1048576">
    <cfRule type="expression" dxfId="8" priority="1">
      <formula>Q1=TRUE</formula>
    </cfRule>
  </conditionalFormatting>
  <dataValidations count="4">
    <dataValidation type="list" allowBlank="1" showInputMessage="1" sqref="C8:C22 J8:J22">
      <formula1>$P:$P</formula1>
    </dataValidation>
    <dataValidation type="list" allowBlank="1" showInputMessage="1" showErrorMessage="1" sqref="H8:H22">
      <formula1>operateurs</formula1>
    </dataValidation>
    <dataValidation type="list" allowBlank="1" showInputMessage="1" showErrorMessage="1" sqref="I8:I22 B8:B22">
      <formula1>"non(,("</formula1>
    </dataValidation>
    <dataValidation type="list" allowBlank="1" showInputMessage="1" showErrorMessage="1" sqref="Q2:Q5">
      <formula1>"vrai,faux"</formula1>
    </dataValidation>
  </dataValidations>
  <pageMargins left="0.78740157499999996" right="0.78740157499999996" top="0.984251969" bottom="0.984251969" header="0.4921259845" footer="0.4921259845"/>
  <pageSetup paperSize="9" orientation="portrait" horizontalDpi="300" verticalDpi="300"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_systeme_expert5"/>
  <dimension ref="A1:U237"/>
  <sheetViews>
    <sheetView showGridLines="0" zoomScaleNormal="100" workbookViewId="0">
      <selection activeCell="J1" sqref="J1"/>
    </sheetView>
  </sheetViews>
  <sheetFormatPr baseColWidth="10" defaultRowHeight="12.75" outlineLevelCol="1" x14ac:dyDescent="0.2"/>
  <cols>
    <col min="1" max="1" width="5" style="6" customWidth="1"/>
    <col min="2" max="2" width="4.5703125" style="6" bestFit="1" customWidth="1"/>
    <col min="3" max="3" width="21.85546875" style="25" bestFit="1" customWidth="1"/>
    <col min="4" max="4" width="6.28515625" customWidth="1"/>
    <col min="5" max="6" width="6.28515625" hidden="1" customWidth="1" outlineLevel="1"/>
    <col min="7" max="7" width="8.7109375" hidden="1" customWidth="1" outlineLevel="1"/>
    <col min="8" max="8" width="11" bestFit="1" customWidth="1" collapsed="1"/>
    <col min="9" max="9" width="9.42578125" customWidth="1"/>
    <col min="10" max="10" width="25.140625" bestFit="1" customWidth="1"/>
    <col min="11" max="11" width="5.140625" customWidth="1"/>
    <col min="12" max="13" width="12.140625" hidden="1" customWidth="1" outlineLevel="1"/>
    <col min="14" max="14" width="5.7109375" hidden="1" customWidth="1" outlineLevel="1"/>
    <col min="15" max="15" width="7.7109375" customWidth="1" collapsed="1"/>
    <col min="16" max="16" width="25.140625" style="6" bestFit="1" customWidth="1"/>
    <col min="17" max="17" width="12.140625" style="26" customWidth="1" outlineLevel="1"/>
    <col min="19" max="19" width="4" customWidth="1"/>
    <col min="20" max="20" width="4.42578125" customWidth="1"/>
  </cols>
  <sheetData>
    <row r="1" spans="1:18" ht="14.25" customHeight="1" x14ac:dyDescent="0.25">
      <c r="A1" s="8" t="s">
        <v>94</v>
      </c>
      <c r="B1" s="7"/>
      <c r="C1" s="10"/>
      <c r="D1" s="9"/>
      <c r="E1" s="9"/>
      <c r="F1" s="9"/>
      <c r="G1" s="9"/>
      <c r="H1" s="10"/>
      <c r="I1" s="10"/>
      <c r="J1" s="10"/>
      <c r="K1" s="9"/>
      <c r="L1" s="9"/>
      <c r="M1" s="9"/>
      <c r="N1" s="9"/>
      <c r="O1" s="9"/>
      <c r="P1" s="11"/>
      <c r="Q1" s="12"/>
      <c r="R1" s="13"/>
    </row>
    <row r="2" spans="1:18" ht="14.25" customHeight="1" x14ac:dyDescent="0.2">
      <c r="A2" s="7"/>
      <c r="B2" s="7"/>
      <c r="C2" s="10"/>
      <c r="D2" s="9"/>
      <c r="E2" s="9"/>
      <c r="F2" s="9"/>
      <c r="G2" s="9"/>
      <c r="H2" s="10"/>
      <c r="I2" s="10"/>
      <c r="J2" s="10"/>
      <c r="K2" s="9"/>
      <c r="L2" s="9"/>
      <c r="M2" s="9"/>
      <c r="N2" s="9"/>
      <c r="O2" s="9"/>
      <c r="P2" s="11" t="str">
        <f>[1]Feuil11!A2</f>
        <v>plumes</v>
      </c>
      <c r="Q2" s="12" t="b">
        <f>[1]Feuil11!B2</f>
        <v>1</v>
      </c>
      <c r="R2" s="13"/>
    </row>
    <row r="3" spans="1:18" ht="14.25" customHeight="1" x14ac:dyDescent="0.2">
      <c r="A3" s="7"/>
      <c r="B3" s="7"/>
      <c r="C3" s="4" t="s">
        <v>139</v>
      </c>
      <c r="D3" s="9"/>
      <c r="E3" s="9"/>
      <c r="F3" s="9"/>
      <c r="G3" s="9"/>
      <c r="H3" s="10"/>
      <c r="I3" s="10"/>
      <c r="J3" s="10"/>
      <c r="K3" s="9"/>
      <c r="L3" s="9"/>
      <c r="M3" s="9"/>
      <c r="N3" s="9"/>
      <c r="O3" s="9"/>
      <c r="P3" s="11" t="str">
        <f>[1]Feuil11!A3</f>
        <v>bec</v>
      </c>
      <c r="Q3" s="12" t="b">
        <f>[1]Feuil11!B3</f>
        <v>1</v>
      </c>
      <c r="R3" s="13"/>
    </row>
    <row r="4" spans="1:18" ht="14.25" customHeight="1" x14ac:dyDescent="0.2">
      <c r="A4" s="7"/>
      <c r="B4" s="7"/>
      <c r="C4" s="5" t="s">
        <v>9</v>
      </c>
      <c r="D4" s="9"/>
      <c r="E4" s="9"/>
      <c r="F4" s="9"/>
      <c r="G4" s="9"/>
      <c r="H4" s="10"/>
      <c r="I4" s="10"/>
      <c r="J4" s="10"/>
      <c r="K4" s="9"/>
      <c r="L4" s="9"/>
      <c r="M4" s="9"/>
      <c r="N4" s="9"/>
      <c r="O4" s="9"/>
      <c r="P4" s="11" t="str">
        <f>[1]Feuil11!A4</f>
        <v>bipede</v>
      </c>
      <c r="Q4" s="12" t="b">
        <f>[1]Feuil11!B4</f>
        <v>1</v>
      </c>
      <c r="R4" s="13"/>
    </row>
    <row r="5" spans="1:18" ht="14.25" customHeight="1" x14ac:dyDescent="0.2">
      <c r="A5" s="7"/>
      <c r="B5" s="7"/>
      <c r="C5" s="10"/>
      <c r="D5" s="9"/>
      <c r="E5" s="9"/>
      <c r="F5" s="9"/>
      <c r="G5" s="9"/>
      <c r="H5" s="10"/>
      <c r="I5" s="10"/>
      <c r="J5" s="10"/>
      <c r="K5" s="9"/>
      <c r="L5" s="9"/>
      <c r="M5" s="9"/>
      <c r="N5" s="9"/>
      <c r="O5" s="9"/>
      <c r="P5" s="11" t="str">
        <f>[1]Feuil11!A5</f>
        <v>tetrapode</v>
      </c>
      <c r="Q5" s="12" t="b">
        <f>[1]Feuil11!B5</f>
        <v>1</v>
      </c>
      <c r="R5" s="13"/>
    </row>
    <row r="6" spans="1:18" x14ac:dyDescent="0.2">
      <c r="A6" s="7"/>
      <c r="B6" s="7"/>
      <c r="C6" s="10"/>
      <c r="D6" s="9"/>
      <c r="E6" s="9"/>
      <c r="F6" s="9"/>
      <c r="G6" s="9"/>
      <c r="H6" s="10"/>
      <c r="I6" s="10"/>
      <c r="J6" s="10"/>
      <c r="K6" s="9"/>
      <c r="L6" s="9"/>
      <c r="M6" s="9"/>
      <c r="N6" s="9"/>
      <c r="O6" s="9"/>
      <c r="P6" s="11" t="str">
        <f>[1]Feuil11!A6</f>
        <v>branchie</v>
      </c>
      <c r="Q6" s="12" t="b">
        <v>0</v>
      </c>
      <c r="R6" s="13"/>
    </row>
    <row r="7" spans="1:18" x14ac:dyDescent="0.2">
      <c r="A7" s="7"/>
      <c r="B7" s="7"/>
      <c r="C7" s="10"/>
      <c r="D7" s="9"/>
      <c r="E7" s="9"/>
      <c r="F7" s="9"/>
      <c r="G7" s="9"/>
      <c r="H7" s="10"/>
      <c r="I7" s="10"/>
      <c r="J7" s="10"/>
      <c r="K7" s="9"/>
      <c r="L7" s="9"/>
      <c r="M7" s="9"/>
      <c r="N7" s="9"/>
      <c r="O7" s="9"/>
      <c r="P7" s="11" t="str">
        <f>[1]Feuil11!A7</f>
        <v>ecaille</v>
      </c>
      <c r="Q7" s="12" t="b">
        <v>0</v>
      </c>
      <c r="R7" s="13"/>
    </row>
    <row r="8" spans="1:18" x14ac:dyDescent="0.2">
      <c r="A8" s="7"/>
      <c r="B8" s="7"/>
      <c r="C8" s="10"/>
      <c r="D8" s="9"/>
      <c r="E8" s="9"/>
      <c r="F8" s="9"/>
      <c r="G8" s="9"/>
      <c r="H8" s="10"/>
      <c r="I8" s="10"/>
      <c r="J8" s="10"/>
      <c r="K8" s="9"/>
      <c r="L8" s="9"/>
      <c r="M8" s="9"/>
      <c r="N8" s="9"/>
      <c r="O8" s="9"/>
      <c r="P8" s="11" t="str">
        <f>[1]Feuil11!A8</f>
        <v>placenta</v>
      </c>
      <c r="Q8" s="12" t="b">
        <v>0</v>
      </c>
      <c r="R8" s="13"/>
    </row>
    <row r="9" spans="1:18" x14ac:dyDescent="0.2">
      <c r="A9" s="7"/>
      <c r="B9" s="7"/>
      <c r="C9" s="10"/>
      <c r="D9" s="9"/>
      <c r="E9" s="9"/>
      <c r="F9" s="9"/>
      <c r="G9" s="9"/>
      <c r="H9" s="10"/>
      <c r="I9" s="10"/>
      <c r="J9" s="10"/>
      <c r="K9" s="9"/>
      <c r="L9" s="9"/>
      <c r="M9" s="9"/>
      <c r="N9" s="9"/>
      <c r="O9" s="9"/>
      <c r="P9" s="11" t="str">
        <f>[1]Feuil11!A9</f>
        <v>sabot</v>
      </c>
      <c r="Q9" s="12" t="b">
        <v>0</v>
      </c>
      <c r="R9" s="13"/>
    </row>
    <row r="10" spans="1:18" x14ac:dyDescent="0.2">
      <c r="A10" s="7"/>
      <c r="B10" s="7"/>
      <c r="C10" s="10"/>
      <c r="D10" s="9"/>
      <c r="E10" s="9"/>
      <c r="F10" s="9"/>
      <c r="G10" s="9"/>
      <c r="H10" s="10"/>
      <c r="I10" s="10"/>
      <c r="J10" s="10"/>
      <c r="K10" s="9"/>
      <c r="L10" s="9"/>
      <c r="M10" s="9"/>
      <c r="N10" s="9"/>
      <c r="O10" s="9"/>
      <c r="P10" s="11" t="str">
        <f>[1]Feuil11!A10</f>
        <v>larve_marsupiale</v>
      </c>
      <c r="Q10" s="12" t="b">
        <v>0</v>
      </c>
      <c r="R10" s="13"/>
    </row>
    <row r="11" spans="1:18" x14ac:dyDescent="0.2">
      <c r="A11" s="7"/>
      <c r="B11" s="7"/>
      <c r="C11" s="10"/>
      <c r="D11" s="9"/>
      <c r="E11" s="9"/>
      <c r="F11" s="9"/>
      <c r="G11" s="9"/>
      <c r="H11" s="10"/>
      <c r="I11" s="10"/>
      <c r="J11" s="10"/>
      <c r="K11" s="9"/>
      <c r="L11" s="9"/>
      <c r="M11" s="9"/>
      <c r="N11" s="9"/>
      <c r="O11" s="9"/>
      <c r="P11" s="11" t="str">
        <f>[1]Feuil11!A11</f>
        <v>six_pattes</v>
      </c>
      <c r="Q11" s="12" t="b">
        <v>0</v>
      </c>
      <c r="R11" s="13"/>
    </row>
    <row r="12" spans="1:18" x14ac:dyDescent="0.2">
      <c r="A12" s="7"/>
      <c r="B12" s="7"/>
      <c r="C12" s="10"/>
      <c r="D12" s="9"/>
      <c r="E12" s="9"/>
      <c r="F12" s="9"/>
      <c r="G12" s="9"/>
      <c r="H12" s="10"/>
      <c r="I12" s="10"/>
      <c r="J12" s="10"/>
      <c r="K12" s="9"/>
      <c r="L12" s="9"/>
      <c r="M12" s="9"/>
      <c r="N12" s="9"/>
      <c r="O12" s="9"/>
      <c r="P12" s="11" t="str">
        <f>[1]Feuil11!A12</f>
        <v>vole</v>
      </c>
      <c r="Q12" s="12" t="b">
        <v>0</v>
      </c>
      <c r="R12" s="13"/>
    </row>
    <row r="13" spans="1:18" x14ac:dyDescent="0.2">
      <c r="A13" s="7"/>
      <c r="B13" s="7"/>
      <c r="C13" s="10"/>
      <c r="D13" s="9"/>
      <c r="E13" s="9"/>
      <c r="F13" s="9"/>
      <c r="G13" s="9"/>
      <c r="H13" s="10"/>
      <c r="I13" s="10"/>
      <c r="J13" s="10"/>
      <c r="K13" s="9"/>
      <c r="L13" s="9"/>
      <c r="M13" s="9"/>
      <c r="N13" s="9"/>
      <c r="O13" s="9"/>
      <c r="P13" s="11" t="str">
        <f>[1]Feuil11!A13</f>
        <v>seulement_incisives</v>
      </c>
      <c r="Q13" s="12" t="b">
        <v>0</v>
      </c>
      <c r="R13" s="13"/>
    </row>
    <row r="14" spans="1:18" x14ac:dyDescent="0.2">
      <c r="A14" s="7"/>
      <c r="B14" s="7"/>
      <c r="C14" s="10"/>
      <c r="D14" s="9"/>
      <c r="E14" s="9"/>
      <c r="F14" s="9"/>
      <c r="G14" s="9"/>
      <c r="H14" s="10"/>
      <c r="I14" s="10"/>
      <c r="J14" s="10"/>
      <c r="K14" s="9"/>
      <c r="L14" s="9"/>
      <c r="M14" s="9"/>
      <c r="N14" s="9"/>
      <c r="O14" s="9"/>
      <c r="P14" s="11" t="str">
        <f>[1]Feuil11!A14</f>
        <v>griffe_retractile</v>
      </c>
      <c r="Q14" s="12" t="b">
        <v>0</v>
      </c>
      <c r="R14" s="13"/>
    </row>
    <row r="15" spans="1:18" x14ac:dyDescent="0.2">
      <c r="A15" s="7"/>
      <c r="B15" s="7"/>
      <c r="C15" s="10"/>
      <c r="D15" s="9"/>
      <c r="E15" s="9"/>
      <c r="F15" s="9"/>
      <c r="G15" s="9"/>
      <c r="H15" s="10"/>
      <c r="I15" s="10"/>
      <c r="J15" s="10"/>
      <c r="K15" s="9"/>
      <c r="L15" s="9"/>
      <c r="M15" s="9"/>
      <c r="N15" s="9"/>
      <c r="O15" s="9"/>
      <c r="P15" s="11" t="str">
        <f>[1]Feuil11!A15</f>
        <v xml:space="preserve">mollusque </v>
      </c>
      <c r="Q15" s="12" t="b">
        <v>0</v>
      </c>
      <c r="R15" s="13"/>
    </row>
    <row r="16" spans="1:18" x14ac:dyDescent="0.2">
      <c r="A16" s="7"/>
      <c r="B16" s="7"/>
      <c r="C16" s="10"/>
      <c r="D16" s="9"/>
      <c r="E16" s="9"/>
      <c r="F16" s="9"/>
      <c r="G16" s="9"/>
      <c r="H16" s="10"/>
      <c r="I16" s="10"/>
      <c r="J16" s="10"/>
      <c r="K16" s="9"/>
      <c r="L16" s="9"/>
      <c r="M16" s="9"/>
      <c r="N16" s="9"/>
      <c r="O16" s="9"/>
      <c r="P16" s="11" t="str">
        <f>[1]Feuil11!A16</f>
        <v>tentacule</v>
      </c>
      <c r="Q16" s="12" t="b">
        <v>0</v>
      </c>
      <c r="R16" s="13"/>
    </row>
    <row r="17" spans="1:18" x14ac:dyDescent="0.2">
      <c r="A17" s="7"/>
      <c r="B17" s="7"/>
      <c r="C17" s="10"/>
      <c r="D17" s="9"/>
      <c r="E17" s="9"/>
      <c r="F17" s="9"/>
      <c r="G17" s="9"/>
      <c r="H17" s="10"/>
      <c r="I17" s="10"/>
      <c r="J17" s="10"/>
      <c r="K17" s="9"/>
      <c r="L17" s="9"/>
      <c r="M17" s="9"/>
      <c r="N17" s="9"/>
      <c r="O17" s="9"/>
      <c r="P17" s="11" t="str">
        <f>[1]Feuil11!A17</f>
        <v xml:space="preserve">omnivore </v>
      </c>
      <c r="Q17" s="12" t="b">
        <v>0</v>
      </c>
      <c r="R17" s="13"/>
    </row>
    <row r="18" spans="1:18" x14ac:dyDescent="0.2">
      <c r="A18" s="7"/>
      <c r="B18" s="7"/>
      <c r="C18" s="10"/>
      <c r="D18" s="9"/>
      <c r="E18" s="9"/>
      <c r="F18" s="9"/>
      <c r="G18" s="9"/>
      <c r="H18" s="10"/>
      <c r="I18" s="10"/>
      <c r="J18" s="10"/>
      <c r="K18" s="9"/>
      <c r="L18" s="9"/>
      <c r="M18" s="9"/>
      <c r="N18" s="9"/>
      <c r="O18" s="9"/>
      <c r="P18" s="11" t="str">
        <f>[1]Feuil11!A18</f>
        <v>primate</v>
      </c>
      <c r="Q18" s="12" t="b">
        <v>0</v>
      </c>
      <c r="R18" s="13"/>
    </row>
    <row r="19" spans="1:18" x14ac:dyDescent="0.2">
      <c r="A19" s="7"/>
      <c r="B19" s="7"/>
      <c r="C19" s="10"/>
      <c r="D19" s="9"/>
      <c r="E19" s="9"/>
      <c r="F19" s="9"/>
      <c r="G19" s="9"/>
      <c r="H19" s="10"/>
      <c r="I19" s="10"/>
      <c r="J19" s="10"/>
      <c r="K19" s="9"/>
      <c r="L19" s="9"/>
      <c r="M19" s="9"/>
      <c r="N19" s="9"/>
      <c r="O19" s="9"/>
      <c r="P19" s="11" t="str">
        <f>[1]Feuil11!A19</f>
        <v>tendance_omnivore</v>
      </c>
      <c r="Q19" s="12" t="b">
        <v>0</v>
      </c>
      <c r="R19" s="13"/>
    </row>
    <row r="20" spans="1:18" x14ac:dyDescent="0.2">
      <c r="A20" s="7"/>
      <c r="B20" s="7"/>
      <c r="C20" s="10"/>
      <c r="D20" s="9"/>
      <c r="E20" s="9"/>
      <c r="F20" s="9"/>
      <c r="G20" s="9"/>
      <c r="H20" s="10"/>
      <c r="I20" s="10"/>
      <c r="J20" s="10"/>
      <c r="K20" s="9"/>
      <c r="L20" s="9"/>
      <c r="M20" s="9"/>
      <c r="N20" s="9"/>
      <c r="O20" s="9"/>
      <c r="P20" s="11" t="str">
        <f>[1]Feuil11!A20</f>
        <v>defense</v>
      </c>
      <c r="Q20" s="12" t="b">
        <v>0</v>
      </c>
      <c r="R20" s="13"/>
    </row>
    <row r="21" spans="1:18" x14ac:dyDescent="0.2">
      <c r="A21" s="7"/>
      <c r="B21" s="7"/>
      <c r="C21" s="10"/>
      <c r="D21" s="9"/>
      <c r="E21" s="9"/>
      <c r="F21" s="9"/>
      <c r="G21" s="9"/>
      <c r="H21" s="10"/>
      <c r="I21" s="10"/>
      <c r="J21" s="10"/>
      <c r="K21" s="9"/>
      <c r="L21" s="9"/>
      <c r="M21" s="9"/>
      <c r="N21" s="9"/>
      <c r="O21" s="9"/>
      <c r="P21" s="11" t="str">
        <f>[1]Feuil11!A21</f>
        <v>pelage_dense</v>
      </c>
      <c r="Q21" s="12" t="b">
        <v>0</v>
      </c>
      <c r="R21" s="13"/>
    </row>
    <row r="22" spans="1:18" x14ac:dyDescent="0.2">
      <c r="A22" s="7"/>
      <c r="B22" s="7"/>
      <c r="C22" s="10"/>
      <c r="D22" s="9"/>
      <c r="E22" s="9"/>
      <c r="F22" s="9"/>
      <c r="G22" s="9"/>
      <c r="H22" s="10"/>
      <c r="I22" s="10"/>
      <c r="J22" s="10"/>
      <c r="K22" s="9"/>
      <c r="L22" s="9"/>
      <c r="M22" s="9"/>
      <c r="N22" s="9"/>
      <c r="O22" s="9"/>
      <c r="P22" s="11" t="str">
        <f>[1]Feuil11!A22</f>
        <v>diurnes</v>
      </c>
      <c r="Q22" s="12" t="b">
        <v>0</v>
      </c>
      <c r="R22" s="13"/>
    </row>
    <row r="23" spans="1:18" x14ac:dyDescent="0.2">
      <c r="A23" s="7"/>
      <c r="B23" s="7"/>
      <c r="C23" s="10"/>
      <c r="D23" s="9"/>
      <c r="E23" s="9"/>
      <c r="F23" s="9"/>
      <c r="G23" s="9"/>
      <c r="H23" s="10"/>
      <c r="I23" s="10"/>
      <c r="J23" s="10"/>
      <c r="K23" s="9"/>
      <c r="L23" s="9"/>
      <c r="M23" s="9"/>
      <c r="N23" s="9"/>
      <c r="O23" s="9"/>
      <c r="P23" s="11" t="str">
        <f>[1]Feuil11!A23</f>
        <v>charognard</v>
      </c>
      <c r="Q23" s="12" t="b">
        <v>0</v>
      </c>
      <c r="R23" s="13"/>
    </row>
    <row r="24" spans="1:18" x14ac:dyDescent="0.2">
      <c r="A24" s="7"/>
      <c r="B24" s="7"/>
      <c r="C24" s="10"/>
      <c r="D24" s="9"/>
      <c r="E24" s="9"/>
      <c r="F24" s="9"/>
      <c r="G24" s="9"/>
      <c r="H24" s="10"/>
      <c r="I24" s="10"/>
      <c r="J24" s="10"/>
      <c r="K24" s="9"/>
      <c r="L24" s="9"/>
      <c r="M24" s="9"/>
      <c r="N24" s="9"/>
      <c r="O24" s="9"/>
      <c r="P24" s="11" t="str">
        <f>[1]Feuil11!A24</f>
        <v xml:space="preserve">carnivore </v>
      </c>
      <c r="Q24" s="12" t="b">
        <f>[1]Feuil11!B24</f>
        <v>1</v>
      </c>
      <c r="R24" s="13"/>
    </row>
    <row r="25" spans="1:18" x14ac:dyDescent="0.2">
      <c r="A25"/>
      <c r="B25"/>
      <c r="C25"/>
      <c r="P25" s="11" t="str">
        <f>[1]Feuil11!A25</f>
        <v>pinces</v>
      </c>
      <c r="Q25" s="12" t="b">
        <v>0</v>
      </c>
    </row>
    <row r="26" spans="1:18" x14ac:dyDescent="0.2">
      <c r="A26"/>
      <c r="B26"/>
      <c r="C26"/>
      <c r="P26" s="11" t="str">
        <f>[1]Feuil11!A26</f>
        <v xml:space="preserve">yeux_independants </v>
      </c>
      <c r="Q26" s="12" t="b">
        <v>0</v>
      </c>
    </row>
    <row r="27" spans="1:18" x14ac:dyDescent="0.2">
      <c r="A27"/>
      <c r="B27"/>
      <c r="C27"/>
      <c r="P27" s="11" t="str">
        <f>[1]Feuil11!A27</f>
        <v>carapace</v>
      </c>
      <c r="Q27" s="12" t="b">
        <v>0</v>
      </c>
    </row>
    <row r="28" spans="1:18" x14ac:dyDescent="0.2">
      <c r="A28"/>
      <c r="B28"/>
      <c r="C28"/>
      <c r="P28" s="11" t="str">
        <f>[1]Feuil11!A28</f>
        <v xml:space="preserve">collerette </v>
      </c>
      <c r="Q28" s="12" t="b">
        <v>0</v>
      </c>
    </row>
    <row r="29" spans="1:18" x14ac:dyDescent="0.2">
      <c r="A29"/>
      <c r="B29"/>
      <c r="C29"/>
      <c r="P29" s="11" t="str">
        <f>[1]Feuil11!A29</f>
        <v>social</v>
      </c>
      <c r="Q29" s="12" t="b">
        <v>0</v>
      </c>
    </row>
    <row r="30" spans="1:18" x14ac:dyDescent="0.2">
      <c r="A30"/>
      <c r="B30"/>
      <c r="C30"/>
      <c r="P30" s="11" t="str">
        <f>[1]Feuil11!A30</f>
        <v>suceur_de_sang</v>
      </c>
      <c r="Q30" s="12" t="b">
        <v>0</v>
      </c>
    </row>
    <row r="31" spans="1:18" x14ac:dyDescent="0.2">
      <c r="A31"/>
      <c r="B31"/>
      <c r="C31"/>
      <c r="P31" s="11" t="str">
        <f>[1]Feuil11!A31</f>
        <v xml:space="preserve">vit_sous_terre </v>
      </c>
      <c r="Q31" s="12" t="b">
        <v>0</v>
      </c>
    </row>
    <row r="32" spans="1:18" x14ac:dyDescent="0.2">
      <c r="A32"/>
      <c r="B32"/>
      <c r="C32"/>
      <c r="P32" s="11" t="str">
        <f>[1]Feuil11!A32</f>
        <v>aile</v>
      </c>
      <c r="Q32" s="12" t="b">
        <f>[1]Feuil11!B32</f>
        <v>1</v>
      </c>
    </row>
    <row r="33" spans="1:18" x14ac:dyDescent="0.2">
      <c r="A33"/>
      <c r="B33"/>
      <c r="C33"/>
      <c r="P33" s="11" t="str">
        <f>[1]Feuil11!A33</f>
        <v>ovipare</v>
      </c>
      <c r="Q33" s="12" t="b">
        <f>[1]Feuil11!B33</f>
        <v>1</v>
      </c>
    </row>
    <row r="34" spans="1:18" x14ac:dyDescent="0.2">
      <c r="A34"/>
      <c r="B34"/>
      <c r="C34"/>
      <c r="P34" s="11" t="str">
        <f>[1]Feuil11!A34</f>
        <v>vertebre</v>
      </c>
      <c r="Q34" s="12" t="b">
        <f>[1]Feuil11!B34</f>
        <v>1</v>
      </c>
    </row>
    <row r="35" spans="1:18" x14ac:dyDescent="0.2">
      <c r="A35"/>
      <c r="B35"/>
      <c r="C35"/>
      <c r="P35" s="11" t="str">
        <f>[1]Feuil11!A35</f>
        <v>allaite</v>
      </c>
      <c r="Q35" s="12" t="b">
        <v>0</v>
      </c>
    </row>
    <row r="36" spans="1:18" x14ac:dyDescent="0.2">
      <c r="A36"/>
      <c r="B36"/>
      <c r="C36"/>
      <c r="P36" s="11" t="str">
        <f>[1]Feuil11!A36</f>
        <v>nageoires</v>
      </c>
      <c r="Q36" s="12" t="b">
        <v>0</v>
      </c>
    </row>
    <row r="37" spans="1:18" x14ac:dyDescent="0.2">
      <c r="A37"/>
      <c r="B37"/>
      <c r="C37"/>
      <c r="P37" s="11" t="str">
        <f>[1]Feuil11!A37</f>
        <v>sang_froid</v>
      </c>
      <c r="Q37" s="12" t="b">
        <v>0</v>
      </c>
    </row>
    <row r="38" spans="1:18" x14ac:dyDescent="0.2">
      <c r="A38"/>
      <c r="B38"/>
      <c r="C38"/>
      <c r="P38" s="11" t="str">
        <f>[1]Feuil11!A38</f>
        <v xml:space="preserve">corps_segmente </v>
      </c>
      <c r="Q38" s="12" t="b">
        <v>0</v>
      </c>
    </row>
    <row r="39" spans="1:18" x14ac:dyDescent="0.2">
      <c r="A39"/>
      <c r="B39"/>
      <c r="C39"/>
      <c r="P39" s="11" t="str">
        <f>[1]Feuil11!A39</f>
        <v>exosquelette</v>
      </c>
      <c r="Q39" s="12" t="b">
        <v>0</v>
      </c>
    </row>
    <row r="40" spans="1:18" x14ac:dyDescent="0.2">
      <c r="A40" s="13"/>
      <c r="B40" s="13"/>
      <c r="C40"/>
      <c r="D40" s="13"/>
      <c r="E40" s="13"/>
      <c r="F40" s="13"/>
      <c r="G40" s="13"/>
      <c r="H40" s="13"/>
      <c r="I40" s="13"/>
      <c r="J40" s="13"/>
      <c r="K40" s="13"/>
      <c r="L40" s="13"/>
      <c r="M40" s="13"/>
      <c r="N40" s="13"/>
      <c r="O40" s="13"/>
      <c r="P40" s="11" t="str">
        <f>[1]Feuil11!A40</f>
        <v xml:space="preserve">poil </v>
      </c>
      <c r="Q40" s="12" t="b">
        <v>0</v>
      </c>
      <c r="R40" s="13"/>
    </row>
    <row r="41" spans="1:18" ht="15" x14ac:dyDescent="0.25">
      <c r="A41" s="13"/>
      <c r="B41" s="13"/>
      <c r="C41" s="14"/>
      <c r="D41" s="13"/>
      <c r="E41" s="13"/>
      <c r="F41" s="13"/>
      <c r="G41" s="13"/>
      <c r="H41" s="13"/>
      <c r="I41" s="13"/>
      <c r="J41" s="13"/>
      <c r="K41" s="13"/>
      <c r="L41" s="13"/>
      <c r="M41" s="13"/>
      <c r="N41" s="13"/>
      <c r="O41" s="13"/>
      <c r="P41" s="11" t="str">
        <f>[1]Feuil11!A41</f>
        <v>taille_petite</v>
      </c>
      <c r="Q41" s="12" t="b">
        <v>0</v>
      </c>
      <c r="R41" s="13"/>
    </row>
    <row r="42" spans="1:18" ht="15" x14ac:dyDescent="0.25">
      <c r="A42" s="13"/>
      <c r="B42" s="13"/>
      <c r="C42" s="14"/>
      <c r="D42" s="13"/>
      <c r="E42" s="13"/>
      <c r="F42" s="13"/>
      <c r="G42" s="13"/>
      <c r="H42" s="13"/>
      <c r="I42" s="13"/>
      <c r="J42" s="13"/>
      <c r="K42" s="13"/>
      <c r="L42" s="13"/>
      <c r="M42" s="13"/>
      <c r="N42" s="13"/>
      <c r="O42" s="13"/>
      <c r="P42" s="11" t="str">
        <f>[1]Feuil11!A42</f>
        <v xml:space="preserve">tetrapode </v>
      </c>
      <c r="Q42" s="12" t="b">
        <v>0</v>
      </c>
      <c r="R42" s="13"/>
    </row>
    <row r="43" spans="1:18" ht="15" x14ac:dyDescent="0.25">
      <c r="A43" s="13"/>
      <c r="B43" s="13"/>
      <c r="C43" s="14"/>
      <c r="D43" s="13"/>
      <c r="E43" s="13"/>
      <c r="F43" s="13"/>
      <c r="G43" s="13"/>
      <c r="H43" s="13"/>
      <c r="I43" s="13"/>
      <c r="J43" s="13"/>
      <c r="K43" s="13"/>
      <c r="L43" s="13"/>
      <c r="M43" s="13"/>
      <c r="N43" s="13"/>
      <c r="O43" s="13"/>
      <c r="P43" s="11" t="str">
        <f>[1]Feuil11!A43</f>
        <v xml:space="preserve">bipede </v>
      </c>
      <c r="Q43" s="12" t="b">
        <v>0</v>
      </c>
      <c r="R43" s="13"/>
    </row>
    <row r="44" spans="1:18" ht="15" x14ac:dyDescent="0.25">
      <c r="A44" s="13"/>
      <c r="B44" s="13"/>
      <c r="C44" s="14"/>
      <c r="D44" s="13"/>
      <c r="E44" s="13"/>
      <c r="F44" s="13"/>
      <c r="G44" s="13"/>
      <c r="H44" s="13"/>
      <c r="I44" s="13"/>
      <c r="J44" s="13"/>
      <c r="K44" s="13"/>
      <c r="L44" s="13"/>
      <c r="M44" s="13"/>
      <c r="N44" s="13"/>
      <c r="O44" s="13"/>
      <c r="P44" s="11" t="str">
        <f>[1]Feuil11!A44</f>
        <v>serres</v>
      </c>
      <c r="Q44" s="12" t="b">
        <v>0</v>
      </c>
      <c r="R44" s="13"/>
    </row>
    <row r="45" spans="1:18" ht="15" x14ac:dyDescent="0.25">
      <c r="A45" s="13"/>
      <c r="B45" s="13"/>
      <c r="C45" s="14"/>
      <c r="D45" s="13"/>
      <c r="E45" s="13"/>
      <c r="F45" s="13"/>
      <c r="G45" s="13"/>
      <c r="H45" s="13"/>
      <c r="I45" s="13"/>
      <c r="J45" s="13"/>
      <c r="K45" s="13"/>
      <c r="L45" s="13"/>
      <c r="M45" s="13"/>
      <c r="N45" s="13"/>
      <c r="O45" s="13"/>
      <c r="P45" s="11" t="str">
        <f>[1]Feuil11!A45</f>
        <v>poil</v>
      </c>
      <c r="Q45" s="12" t="b">
        <v>0</v>
      </c>
      <c r="R45" s="13"/>
    </row>
    <row r="46" spans="1:18" ht="15" x14ac:dyDescent="0.25">
      <c r="A46" s="13"/>
      <c r="B46" s="13"/>
      <c r="C46" s="14"/>
      <c r="D46" s="13"/>
      <c r="E46" s="13"/>
      <c r="F46" s="13"/>
      <c r="G46" s="13"/>
      <c r="H46" s="13"/>
      <c r="I46" s="13"/>
      <c r="J46" s="13"/>
      <c r="K46" s="13"/>
      <c r="L46" s="13"/>
      <c r="M46" s="13"/>
      <c r="N46" s="13"/>
      <c r="O46" s="13"/>
      <c r="P46" s="11" t="str">
        <f>[1]Feuil11!A46</f>
        <v>griffe</v>
      </c>
      <c r="Q46" s="12" t="b">
        <v>0</v>
      </c>
      <c r="R46" s="13"/>
    </row>
    <row r="47" spans="1:18" ht="15" x14ac:dyDescent="0.25">
      <c r="A47" s="13"/>
      <c r="B47" s="13"/>
      <c r="C47" s="14"/>
      <c r="D47" s="13"/>
      <c r="E47" s="13"/>
      <c r="F47" s="13"/>
      <c r="G47" s="13"/>
      <c r="H47" s="13"/>
      <c r="I47" s="13"/>
      <c r="J47" s="13"/>
      <c r="K47" s="13"/>
      <c r="L47" s="13"/>
      <c r="M47" s="13"/>
      <c r="N47" s="13"/>
      <c r="O47" s="13"/>
      <c r="P47" s="11" t="str">
        <f>[1]Feuil11!A47</f>
        <v xml:space="preserve">griffe </v>
      </c>
      <c r="Q47" s="12" t="b">
        <v>0</v>
      </c>
      <c r="R47" s="13"/>
    </row>
    <row r="48" spans="1:18" ht="15" x14ac:dyDescent="0.25">
      <c r="A48" s="13"/>
      <c r="B48" s="13"/>
      <c r="C48" s="14"/>
      <c r="D48" s="13"/>
      <c r="E48" s="13"/>
      <c r="F48" s="13"/>
      <c r="G48" s="13"/>
      <c r="H48" s="13"/>
      <c r="I48" s="13"/>
      <c r="J48" s="13"/>
      <c r="K48" s="13"/>
      <c r="L48" s="13"/>
      <c r="M48" s="13"/>
      <c r="N48" s="13"/>
      <c r="O48" s="13"/>
      <c r="P48" s="11" t="str">
        <f>[1]Feuil11!A48</f>
        <v>invertebre</v>
      </c>
      <c r="Q48" s="12" t="b">
        <v>0</v>
      </c>
      <c r="R48" s="13"/>
    </row>
    <row r="49" spans="1:18" ht="15" x14ac:dyDescent="0.25">
      <c r="A49" s="13"/>
      <c r="B49" s="13"/>
      <c r="C49" s="14"/>
      <c r="D49" s="13"/>
      <c r="E49" s="13"/>
      <c r="F49" s="13"/>
      <c r="G49" s="13"/>
      <c r="H49" s="13"/>
      <c r="I49" s="13"/>
      <c r="J49" s="13"/>
      <c r="K49" s="13"/>
      <c r="L49" s="13"/>
      <c r="M49" s="13"/>
      <c r="N49" s="13"/>
      <c r="O49" s="13"/>
      <c r="P49" s="11" t="str">
        <f>[1]Feuil11!A49</f>
        <v>aquatique</v>
      </c>
      <c r="Q49" s="12" t="b">
        <v>0</v>
      </c>
      <c r="R49" s="13"/>
    </row>
    <row r="50" spans="1:18" ht="15" x14ac:dyDescent="0.25">
      <c r="A50" s="13"/>
      <c r="B50" s="13"/>
      <c r="C50" s="14"/>
      <c r="D50" s="13"/>
      <c r="E50" s="13"/>
      <c r="F50" s="13"/>
      <c r="G50" s="13"/>
      <c r="H50" s="13"/>
      <c r="I50" s="13"/>
      <c r="J50" s="13"/>
      <c r="K50" s="13"/>
      <c r="L50" s="13"/>
      <c r="M50" s="13"/>
      <c r="N50" s="13"/>
      <c r="O50" s="13"/>
      <c r="P50" s="11" t="str">
        <f>[1]Feuil11!A50</f>
        <v>taille_moyenne</v>
      </c>
      <c r="Q50" s="12" t="b">
        <v>0</v>
      </c>
      <c r="R50" s="13"/>
    </row>
    <row r="51" spans="1:18" ht="15" x14ac:dyDescent="0.25">
      <c r="A51" s="13"/>
      <c r="B51" s="13"/>
      <c r="C51" s="14"/>
      <c r="D51" s="13"/>
      <c r="E51" s="13"/>
      <c r="F51" s="13"/>
      <c r="G51" s="13"/>
      <c r="H51" s="13"/>
      <c r="I51" s="13"/>
      <c r="J51" s="13"/>
      <c r="K51" s="13"/>
      <c r="L51" s="13"/>
      <c r="M51" s="13"/>
      <c r="N51" s="13"/>
      <c r="O51" s="13"/>
      <c r="P51" s="11" t="str">
        <f>[1]Feuil11!A51</f>
        <v>taille_grande</v>
      </c>
      <c r="Q51" s="12" t="b">
        <v>0</v>
      </c>
      <c r="R51" s="13"/>
    </row>
    <row r="52" spans="1:18" ht="15" x14ac:dyDescent="0.25">
      <c r="A52" s="13"/>
      <c r="B52" s="13"/>
      <c r="C52" s="14"/>
      <c r="D52" s="13"/>
      <c r="E52" s="13"/>
      <c r="F52" s="13"/>
      <c r="G52" s="13"/>
      <c r="H52" s="13"/>
      <c r="I52" s="13"/>
      <c r="J52" s="13"/>
      <c r="K52" s="13"/>
      <c r="L52" s="13"/>
      <c r="M52" s="13"/>
      <c r="N52" s="13"/>
      <c r="O52" s="13"/>
      <c r="P52" s="11" t="str">
        <f>[1]Feuil11!A52</f>
        <v>domestique</v>
      </c>
      <c r="Q52" s="12" t="b">
        <v>0</v>
      </c>
      <c r="R52" s="13"/>
    </row>
    <row r="53" spans="1:18" ht="15" x14ac:dyDescent="0.25">
      <c r="A53" s="13"/>
      <c r="B53" s="13"/>
      <c r="C53" s="14"/>
      <c r="D53" s="13"/>
      <c r="E53" s="13"/>
      <c r="F53" s="13"/>
      <c r="G53" s="13"/>
      <c r="H53" s="13"/>
      <c r="I53" s="13"/>
      <c r="J53" s="13"/>
      <c r="K53" s="13"/>
      <c r="L53" s="13"/>
      <c r="M53" s="13"/>
      <c r="N53" s="13"/>
      <c r="O53" s="13"/>
      <c r="P53" s="11" t="str">
        <f>[1]Feuil11!A53</f>
        <v>quadripede</v>
      </c>
      <c r="Q53" s="12" t="b">
        <v>0</v>
      </c>
      <c r="R53" s="13"/>
    </row>
    <row r="54" spans="1:18" ht="15" x14ac:dyDescent="0.25">
      <c r="A54" s="13"/>
      <c r="B54" s="13"/>
      <c r="C54" s="14"/>
      <c r="D54" s="13"/>
      <c r="E54" s="13"/>
      <c r="F54" s="13"/>
      <c r="G54" s="13"/>
      <c r="H54" s="13"/>
      <c r="I54" s="13"/>
      <c r="J54" s="13"/>
      <c r="K54" s="13"/>
      <c r="L54" s="13"/>
      <c r="M54" s="13"/>
      <c r="N54" s="13"/>
      <c r="O54" s="13"/>
      <c r="P54" s="11" t="str">
        <f>[1]Feuil11!A54</f>
        <v xml:space="preserve">criniere </v>
      </c>
      <c r="Q54" s="12" t="b">
        <v>0</v>
      </c>
      <c r="R54" s="13"/>
    </row>
    <row r="55" spans="1:18" ht="15" x14ac:dyDescent="0.25">
      <c r="A55" s="13"/>
      <c r="B55" s="13"/>
      <c r="C55" s="14"/>
      <c r="D55" s="13"/>
      <c r="E55" s="13"/>
      <c r="F55" s="13"/>
      <c r="G55" s="13"/>
      <c r="H55" s="13"/>
      <c r="I55" s="13"/>
      <c r="J55" s="13"/>
      <c r="K55" s="13"/>
      <c r="L55" s="13"/>
      <c r="M55" s="13"/>
      <c r="N55" s="13"/>
      <c r="O55" s="13"/>
      <c r="P55" s="11" t="str">
        <f>[1]Feuil11!A55</f>
        <v xml:space="preserve">herbivore </v>
      </c>
      <c r="Q55" s="12" t="b">
        <v>0</v>
      </c>
      <c r="R55" s="13"/>
    </row>
    <row r="56" spans="1:18" ht="15" x14ac:dyDescent="0.25">
      <c r="A56" s="13"/>
      <c r="B56" s="13"/>
      <c r="C56" s="14"/>
      <c r="D56" s="13"/>
      <c r="E56" s="13"/>
      <c r="F56" s="13"/>
      <c r="G56" s="13"/>
      <c r="H56" s="13"/>
      <c r="I56" s="13"/>
      <c r="J56" s="13"/>
      <c r="K56" s="13"/>
      <c r="L56" s="13"/>
      <c r="M56" s="13"/>
      <c r="N56" s="13"/>
      <c r="O56" s="13"/>
      <c r="P56" s="11" t="str">
        <f>[1]Feuil11!A56</f>
        <v>trompe</v>
      </c>
      <c r="Q56" s="12" t="b">
        <v>0</v>
      </c>
      <c r="R56" s="13"/>
    </row>
    <row r="57" spans="1:18" ht="15" x14ac:dyDescent="0.25">
      <c r="A57" s="13"/>
      <c r="B57" s="13"/>
      <c r="C57" s="14"/>
      <c r="D57" s="13"/>
      <c r="E57" s="13"/>
      <c r="F57" s="13"/>
      <c r="G57" s="13"/>
      <c r="H57" s="13"/>
      <c r="I57" s="13"/>
      <c r="J57" s="13"/>
      <c r="K57" s="13"/>
      <c r="L57" s="13"/>
      <c r="M57" s="13"/>
      <c r="N57" s="13"/>
      <c r="O57" s="13"/>
      <c r="P57" s="11" t="str">
        <f>[1]Feuil11!A57</f>
        <v>omnivore</v>
      </c>
      <c r="Q57" s="12" t="b">
        <v>0</v>
      </c>
      <c r="R57" s="13"/>
    </row>
    <row r="58" spans="1:18" ht="15" x14ac:dyDescent="0.25">
      <c r="A58" s="13"/>
      <c r="B58" s="13"/>
      <c r="C58" s="14"/>
      <c r="D58" s="13"/>
      <c r="E58" s="13"/>
      <c r="F58" s="13"/>
      <c r="G58" s="13"/>
      <c r="H58" s="13"/>
      <c r="I58" s="13"/>
      <c r="J58" s="13"/>
      <c r="K58" s="13"/>
      <c r="L58" s="13"/>
      <c r="M58" s="13"/>
      <c r="N58" s="13"/>
      <c r="O58" s="13"/>
      <c r="P58" s="11" t="str">
        <f>[1]Feuil11!A58</f>
        <v>nuisible</v>
      </c>
      <c r="Q58" s="12" t="b">
        <v>0</v>
      </c>
      <c r="R58" s="13"/>
    </row>
    <row r="59" spans="1:18" ht="15" x14ac:dyDescent="0.25">
      <c r="A59" s="13"/>
      <c r="B59" s="13"/>
      <c r="C59" s="14"/>
      <c r="D59" s="13"/>
      <c r="E59" s="13"/>
      <c r="F59" s="13"/>
      <c r="G59" s="13"/>
      <c r="H59" s="13"/>
      <c r="I59" s="13"/>
      <c r="J59" s="13"/>
      <c r="K59" s="13"/>
      <c r="L59" s="13"/>
      <c r="M59" s="13"/>
      <c r="N59" s="13"/>
      <c r="O59" s="13"/>
      <c r="P59" s="11" t="str">
        <f>[1]Feuil11!A59</f>
        <v xml:space="preserve">tendance_omnivore </v>
      </c>
      <c r="Q59" s="12" t="b">
        <v>0</v>
      </c>
      <c r="R59" s="13"/>
    </row>
    <row r="60" spans="1:18" ht="15" x14ac:dyDescent="0.25">
      <c r="A60" s="13"/>
      <c r="B60" s="13"/>
      <c r="C60" s="14"/>
      <c r="D60" s="13"/>
      <c r="E60" s="13"/>
      <c r="F60" s="13"/>
      <c r="G60" s="13"/>
      <c r="H60" s="13"/>
      <c r="I60" s="13"/>
      <c r="J60" s="13"/>
      <c r="K60" s="13"/>
      <c r="L60" s="13"/>
      <c r="M60" s="13"/>
      <c r="N60" s="13"/>
      <c r="O60" s="13"/>
      <c r="P60" s="11" t="str">
        <f>[1]Feuil11!A60</f>
        <v>plumage_rose</v>
      </c>
      <c r="Q60" s="12" t="b">
        <v>0</v>
      </c>
      <c r="R60" s="13"/>
    </row>
    <row r="61" spans="1:18" ht="15" x14ac:dyDescent="0.25">
      <c r="A61" s="13"/>
      <c r="B61" s="13"/>
      <c r="C61" s="14"/>
      <c r="D61" s="13"/>
      <c r="E61" s="13"/>
      <c r="F61" s="13"/>
      <c r="G61" s="13"/>
      <c r="H61" s="13"/>
      <c r="I61" s="13"/>
      <c r="J61" s="13"/>
      <c r="K61" s="13"/>
      <c r="L61" s="13"/>
      <c r="M61" s="13"/>
      <c r="N61" s="13"/>
      <c r="O61" s="13"/>
      <c r="P61" s="11" t="str">
        <f>[1]Feuil11!A61</f>
        <v>carnivore</v>
      </c>
      <c r="Q61" s="12" t="b">
        <f>[1]Feuil11!B61</f>
        <v>1</v>
      </c>
      <c r="R61" s="13"/>
    </row>
    <row r="62" spans="1:18" ht="15" x14ac:dyDescent="0.25">
      <c r="A62" s="13"/>
      <c r="B62" s="13"/>
      <c r="C62" s="14"/>
      <c r="D62" s="13"/>
      <c r="E62" s="13"/>
      <c r="F62" s="13"/>
      <c r="G62" s="13"/>
      <c r="H62" s="13"/>
      <c r="I62" s="13"/>
      <c r="J62" s="13"/>
      <c r="K62" s="13"/>
      <c r="L62" s="13"/>
      <c r="M62" s="13"/>
      <c r="N62" s="13"/>
      <c r="O62" s="13"/>
      <c r="P62" s="11" t="str">
        <f>[1]Feuil11!A62</f>
        <v>huit_tentacule</v>
      </c>
      <c r="Q62" s="12" t="b">
        <v>0</v>
      </c>
      <c r="R62" s="13"/>
    </row>
    <row r="63" spans="1:18" ht="15" x14ac:dyDescent="0.25">
      <c r="A63" s="13"/>
      <c r="B63" s="13"/>
      <c r="C63" s="14"/>
      <c r="D63" s="13"/>
      <c r="E63" s="13"/>
      <c r="F63" s="13"/>
      <c r="G63" s="13"/>
      <c r="H63" s="13"/>
      <c r="I63" s="13"/>
      <c r="J63" s="13"/>
      <c r="K63" s="13"/>
      <c r="L63" s="13"/>
      <c r="M63" s="13"/>
      <c r="N63" s="13"/>
      <c r="O63" s="13"/>
      <c r="P63" s="11" t="str">
        <f>[1]Feuil11!A63</f>
        <v xml:space="preserve">echinoderme </v>
      </c>
      <c r="Q63" s="12" t="b">
        <v>0</v>
      </c>
      <c r="R63" s="13"/>
    </row>
    <row r="64" spans="1:18" ht="15" x14ac:dyDescent="0.25">
      <c r="A64" s="13"/>
      <c r="B64" s="13"/>
      <c r="C64" s="14"/>
      <c r="D64" s="13"/>
      <c r="E64" s="13"/>
      <c r="F64" s="13"/>
      <c r="G64" s="13"/>
      <c r="H64" s="13"/>
      <c r="I64" s="13"/>
      <c r="J64" s="13"/>
      <c r="K64" s="13"/>
      <c r="L64" s="13"/>
      <c r="M64" s="13"/>
      <c r="N64" s="13"/>
      <c r="O64" s="13"/>
      <c r="P64" s="11" t="str">
        <f>[1]Feuil11!A64</f>
        <v>crete</v>
      </c>
      <c r="Q64" s="12" t="b">
        <v>0</v>
      </c>
      <c r="R64" s="13"/>
    </row>
    <row r="65" spans="1:21" ht="15" x14ac:dyDescent="0.25">
      <c r="A65" s="13"/>
      <c r="B65" s="13"/>
      <c r="C65" s="14"/>
      <c r="D65" s="13"/>
      <c r="E65" s="13"/>
      <c r="F65" s="13"/>
      <c r="G65" s="13"/>
      <c r="H65" s="13"/>
      <c r="I65" s="13"/>
      <c r="J65" s="13"/>
      <c r="K65" s="13"/>
      <c r="L65" s="13"/>
      <c r="M65" s="13"/>
      <c r="N65" s="13"/>
      <c r="O65" s="13"/>
      <c r="P65" s="11" t="str">
        <f>[1]Feuil11!A65</f>
        <v>herbivore</v>
      </c>
      <c r="Q65" s="12" t="b">
        <v>0</v>
      </c>
      <c r="R65" s="13"/>
    </row>
    <row r="66" spans="1:21" ht="15" x14ac:dyDescent="0.25">
      <c r="A66" s="13"/>
      <c r="B66" s="13"/>
      <c r="C66" s="14"/>
      <c r="D66" s="13"/>
      <c r="E66" s="13"/>
      <c r="F66" s="13"/>
      <c r="G66" s="13"/>
      <c r="H66" s="13"/>
      <c r="I66" s="13"/>
      <c r="J66" s="13"/>
      <c r="K66" s="13"/>
      <c r="L66" s="13"/>
      <c r="M66" s="13"/>
      <c r="N66" s="13"/>
      <c r="O66" s="13"/>
      <c r="P66" s="11" t="str">
        <f>[1]Feuil11!A66</f>
        <v>change_de_couleur</v>
      </c>
      <c r="Q66" s="12" t="b">
        <v>0</v>
      </c>
      <c r="R66" s="13"/>
    </row>
    <row r="67" spans="1:21" ht="15" x14ac:dyDescent="0.25">
      <c r="A67" s="13"/>
      <c r="B67" s="13"/>
      <c r="C67" s="14"/>
      <c r="D67" s="13"/>
      <c r="E67" s="13"/>
      <c r="F67" s="13"/>
      <c r="G67" s="13"/>
      <c r="H67" s="13"/>
      <c r="I67" s="13"/>
      <c r="J67" s="13"/>
      <c r="K67" s="13"/>
      <c r="L67" s="13"/>
      <c r="M67" s="13"/>
      <c r="N67" s="13"/>
      <c r="O67" s="13"/>
      <c r="P67" s="11" t="str">
        <f>[1]Feuil11!A67</f>
        <v>insectivore</v>
      </c>
      <c r="Q67" s="12" t="b">
        <v>0</v>
      </c>
      <c r="R67" s="13"/>
    </row>
    <row r="68" spans="1:21" ht="15" x14ac:dyDescent="0.25">
      <c r="A68" s="13"/>
      <c r="B68" s="13"/>
      <c r="C68" s="14"/>
      <c r="D68" s="13"/>
      <c r="E68" s="13"/>
      <c r="F68" s="13"/>
      <c r="G68" s="13"/>
      <c r="H68" s="13"/>
      <c r="I68" s="13"/>
      <c r="J68" s="13"/>
      <c r="K68" s="13"/>
      <c r="L68" s="13"/>
      <c r="M68" s="13"/>
      <c r="N68" s="13"/>
      <c r="O68" s="13"/>
      <c r="P68" s="11" t="str">
        <f>[1]Feuil11!A68</f>
        <v>venimeux</v>
      </c>
      <c r="Q68" s="12" t="b">
        <v>0</v>
      </c>
      <c r="R68" s="13"/>
    </row>
    <row r="69" spans="1:21" ht="15" x14ac:dyDescent="0.25">
      <c r="A69" s="13"/>
      <c r="B69" s="13"/>
      <c r="C69" s="14"/>
      <c r="D69" s="13"/>
      <c r="E69" s="13"/>
      <c r="F69" s="13"/>
      <c r="G69" s="13"/>
      <c r="H69" s="13"/>
      <c r="I69" s="13"/>
      <c r="J69" s="13"/>
      <c r="K69" s="13"/>
      <c r="L69" s="13"/>
      <c r="M69" s="13"/>
      <c r="N69" s="13"/>
      <c r="O69" s="13"/>
      <c r="P69" s="11" t="str">
        <f>[1]Feuil11!A69</f>
        <v>rampant</v>
      </c>
      <c r="Q69" s="12" t="b">
        <v>0</v>
      </c>
      <c r="R69" s="13"/>
    </row>
    <row r="70" spans="1:21" ht="15" x14ac:dyDescent="0.25">
      <c r="A70" s="13"/>
      <c r="B70" s="13"/>
      <c r="C70" s="14"/>
      <c r="D70" s="13"/>
      <c r="E70" s="13"/>
      <c r="F70" s="13"/>
      <c r="G70" s="13"/>
      <c r="H70" s="13"/>
      <c r="I70" s="13"/>
      <c r="J70" s="13"/>
      <c r="K70" s="13"/>
      <c r="L70" s="13"/>
      <c r="M70" s="13"/>
      <c r="N70" s="13"/>
      <c r="O70" s="13"/>
      <c r="P70" s="11" t="str">
        <f>[1]Feuil11!A70</f>
        <v xml:space="preserve">omnivore  </v>
      </c>
      <c r="Q70" s="12" t="b">
        <v>0</v>
      </c>
      <c r="R70" s="13"/>
    </row>
    <row r="71" spans="1:21" ht="15" x14ac:dyDescent="0.25">
      <c r="A71" s="13"/>
      <c r="B71" s="13"/>
      <c r="C71" s="14"/>
      <c r="D71" s="13"/>
      <c r="E71" s="13"/>
      <c r="F71" s="13"/>
      <c r="G71" s="13"/>
      <c r="H71" s="13"/>
      <c r="I71" s="13"/>
      <c r="J71" s="13"/>
      <c r="K71" s="13"/>
      <c r="L71" s="13"/>
      <c r="M71" s="13"/>
      <c r="N71" s="13"/>
      <c r="O71" s="13"/>
      <c r="P71" s="11" t="str">
        <f>[1]Feuil11!A71</f>
        <v xml:space="preserve">pollinisateur </v>
      </c>
      <c r="Q71" s="12" t="b">
        <v>0</v>
      </c>
      <c r="R71" s="13"/>
    </row>
    <row r="72" spans="1:21" ht="15" x14ac:dyDescent="0.25">
      <c r="A72" s="13"/>
      <c r="B72" s="13"/>
      <c r="C72" s="14" t="s">
        <v>70</v>
      </c>
      <c r="D72" s="13"/>
      <c r="E72" s="13"/>
      <c r="F72" s="13"/>
      <c r="G72" s="13"/>
      <c r="H72" s="13"/>
      <c r="I72" s="13"/>
      <c r="J72" s="13"/>
      <c r="K72" s="13"/>
      <c r="L72" s="13"/>
      <c r="M72" s="13"/>
      <c r="N72" s="13"/>
      <c r="O72" s="13"/>
      <c r="P72" s="11"/>
      <c r="Q72" s="12"/>
      <c r="R72" s="13"/>
      <c r="U72" s="16" t="s">
        <v>140</v>
      </c>
    </row>
    <row r="73" spans="1:21" ht="15" x14ac:dyDescent="0.25">
      <c r="A73" s="17"/>
      <c r="B73" s="17"/>
      <c r="C73" s="18" t="s">
        <v>26</v>
      </c>
      <c r="D73" s="17"/>
      <c r="E73" s="17" t="s">
        <v>27</v>
      </c>
      <c r="F73" s="17" t="s">
        <v>28</v>
      </c>
      <c r="G73" s="17" t="s">
        <v>29</v>
      </c>
      <c r="H73" s="17" t="s">
        <v>30</v>
      </c>
      <c r="I73" s="17"/>
      <c r="J73" s="17" t="s">
        <v>31</v>
      </c>
      <c r="K73" s="17"/>
      <c r="L73" s="17" t="s">
        <v>27</v>
      </c>
      <c r="M73" s="17" t="s">
        <v>28</v>
      </c>
      <c r="N73" s="17" t="s">
        <v>29</v>
      </c>
      <c r="O73" s="17"/>
      <c r="P73" s="17" t="s">
        <v>32</v>
      </c>
      <c r="Q73" s="19" t="s">
        <v>33</v>
      </c>
      <c r="R73" s="13"/>
      <c r="U73" s="16" t="s">
        <v>141</v>
      </c>
    </row>
    <row r="74" spans="1:21" x14ac:dyDescent="0.2">
      <c r="A74" s="20" t="s">
        <v>34</v>
      </c>
      <c r="B74" s="20" t="s">
        <v>35</v>
      </c>
      <c r="C74" s="21" t="s">
        <v>142</v>
      </c>
      <c r="D74" s="22" t="s">
        <v>36</v>
      </c>
      <c r="E74" s="22">
        <f t="shared" ref="E74:E91" si="0">MATCH(C74,$P:$P,0)</f>
        <v>76</v>
      </c>
      <c r="F74" s="23" t="b">
        <f t="shared" ref="F74:F91" si="1">INDEX($Q:$Q,E74)</f>
        <v>1</v>
      </c>
      <c r="G74" s="23" t="b">
        <f>IF(B74="(",F74,NOT(F74))</f>
        <v>1</v>
      </c>
      <c r="H74" s="24" t="s">
        <v>37</v>
      </c>
      <c r="I74" s="20" t="s">
        <v>35</v>
      </c>
      <c r="J74" s="11" t="s">
        <v>143</v>
      </c>
      <c r="K74" s="22" t="s">
        <v>36</v>
      </c>
      <c r="L74" s="22">
        <f t="shared" ref="L74:L91" si="2">MATCH(J74,$P:$P,0)</f>
        <v>75</v>
      </c>
      <c r="M74" s="23" t="b">
        <f t="shared" ref="M74:M91" si="3">INDEX($Q:$Q,L74)</f>
        <v>1</v>
      </c>
      <c r="N74" s="23" t="b">
        <f>IF(I74="(",M74,NOT(M74))</f>
        <v>1</v>
      </c>
      <c r="O74" s="23" t="s">
        <v>38</v>
      </c>
      <c r="P74" s="11" t="s">
        <v>144</v>
      </c>
      <c r="Q74" s="22" t="b">
        <f>IF(OR(G74=0,N74=0),0,IF(H74="ou",OR(G74,N74),AND(G74,N74)))</f>
        <v>1</v>
      </c>
      <c r="R74" s="13"/>
      <c r="U74" t="s">
        <v>145</v>
      </c>
    </row>
    <row r="75" spans="1:21" x14ac:dyDescent="0.2">
      <c r="A75" s="20" t="s">
        <v>34</v>
      </c>
      <c r="B75" s="20" t="s">
        <v>35</v>
      </c>
      <c r="C75" s="21" t="s">
        <v>146</v>
      </c>
      <c r="D75" s="22" t="s">
        <v>36</v>
      </c>
      <c r="E75" s="22">
        <f t="shared" si="0"/>
        <v>78</v>
      </c>
      <c r="F75" s="23" t="b">
        <f t="shared" si="1"/>
        <v>1</v>
      </c>
      <c r="G75" s="23" t="b">
        <f>IF(B75="(",F75,NOT(F75))</f>
        <v>1</v>
      </c>
      <c r="H75" s="24" t="s">
        <v>37</v>
      </c>
      <c r="I75" s="20" t="s">
        <v>35</v>
      </c>
      <c r="J75" s="11" t="s">
        <v>147</v>
      </c>
      <c r="K75" s="22" t="s">
        <v>36</v>
      </c>
      <c r="L75" s="22">
        <f t="shared" si="2"/>
        <v>77</v>
      </c>
      <c r="M75" s="23" t="b">
        <f t="shared" si="3"/>
        <v>1</v>
      </c>
      <c r="N75" s="23" t="b">
        <f>IF(I75="(",M75,NOT(M75))</f>
        <v>1</v>
      </c>
      <c r="O75" s="23" t="s">
        <v>38</v>
      </c>
      <c r="P75" s="11" t="s">
        <v>143</v>
      </c>
      <c r="Q75" s="22" t="b">
        <f t="shared" ref="Q75:Q138" si="4">IF(OR(G75=0,N75=0),0,IF(H75="ou",OR(G75,N75),AND(G75,N75)))</f>
        <v>1</v>
      </c>
      <c r="R75" s="13"/>
      <c r="U75" t="s">
        <v>148</v>
      </c>
    </row>
    <row r="76" spans="1:21" x14ac:dyDescent="0.2">
      <c r="A76" s="20" t="s">
        <v>34</v>
      </c>
      <c r="B76" s="20" t="s">
        <v>35</v>
      </c>
      <c r="C76" s="21" t="s">
        <v>149</v>
      </c>
      <c r="D76" s="22" t="s">
        <v>36</v>
      </c>
      <c r="E76" s="22">
        <f t="shared" si="0"/>
        <v>2</v>
      </c>
      <c r="F76" s="23" t="b">
        <f t="shared" si="1"/>
        <v>1</v>
      </c>
      <c r="G76" s="23" t="b">
        <f t="shared" ref="G76:G101" si="5">IF(B76="(",F76,NOT(F76))</f>
        <v>1</v>
      </c>
      <c r="H76" s="24" t="s">
        <v>37</v>
      </c>
      <c r="I76" s="20" t="s">
        <v>35</v>
      </c>
      <c r="J76" s="11" t="s">
        <v>150</v>
      </c>
      <c r="K76" s="22" t="s">
        <v>36</v>
      </c>
      <c r="L76" s="22">
        <f t="shared" si="2"/>
        <v>79</v>
      </c>
      <c r="M76" s="23" t="b">
        <f t="shared" si="3"/>
        <v>1</v>
      </c>
      <c r="N76" s="23" t="b">
        <f t="shared" ref="N76:N101" si="6">IF(I76="(",M76,NOT(M76))</f>
        <v>1</v>
      </c>
      <c r="O76" s="23" t="s">
        <v>38</v>
      </c>
      <c r="P76" s="11" t="s">
        <v>142</v>
      </c>
      <c r="Q76" s="22" t="b">
        <f t="shared" si="4"/>
        <v>1</v>
      </c>
      <c r="R76" s="13"/>
      <c r="U76" t="s">
        <v>151</v>
      </c>
    </row>
    <row r="77" spans="1:21" x14ac:dyDescent="0.2">
      <c r="A77" s="20" t="s">
        <v>34</v>
      </c>
      <c r="B77" s="20" t="s">
        <v>35</v>
      </c>
      <c r="C77" s="21" t="s">
        <v>152</v>
      </c>
      <c r="D77" s="22" t="s">
        <v>36</v>
      </c>
      <c r="E77" s="22">
        <f t="shared" si="0"/>
        <v>32</v>
      </c>
      <c r="F77" s="23" t="b">
        <f t="shared" si="1"/>
        <v>1</v>
      </c>
      <c r="G77" s="23" t="b">
        <f t="shared" si="5"/>
        <v>1</v>
      </c>
      <c r="H77" s="24" t="s">
        <v>37</v>
      </c>
      <c r="I77" s="20" t="s">
        <v>35</v>
      </c>
      <c r="J77" s="11" t="s">
        <v>153</v>
      </c>
      <c r="K77" s="22" t="s">
        <v>36</v>
      </c>
      <c r="L77" s="22">
        <f t="shared" si="2"/>
        <v>3</v>
      </c>
      <c r="M77" s="23" t="b">
        <f t="shared" si="3"/>
        <v>1</v>
      </c>
      <c r="N77" s="23" t="b">
        <f t="shared" si="6"/>
        <v>1</v>
      </c>
      <c r="O77" s="23" t="s">
        <v>38</v>
      </c>
      <c r="P77" s="11" t="s">
        <v>147</v>
      </c>
      <c r="Q77" s="22" t="b">
        <f t="shared" si="4"/>
        <v>1</v>
      </c>
      <c r="R77" s="13"/>
      <c r="U77" t="s">
        <v>154</v>
      </c>
    </row>
    <row r="78" spans="1:21" x14ac:dyDescent="0.2">
      <c r="A78" s="20" t="s">
        <v>34</v>
      </c>
      <c r="B78" s="20" t="s">
        <v>35</v>
      </c>
      <c r="C78" s="21" t="s">
        <v>155</v>
      </c>
      <c r="D78" s="22" t="s">
        <v>36</v>
      </c>
      <c r="E78" s="22">
        <f t="shared" si="0"/>
        <v>33</v>
      </c>
      <c r="F78" s="23" t="b">
        <f t="shared" si="1"/>
        <v>1</v>
      </c>
      <c r="G78" s="23" t="b">
        <f>IF(B78="(",F78,NOT(F78))</f>
        <v>1</v>
      </c>
      <c r="H78" s="24" t="s">
        <v>37</v>
      </c>
      <c r="I78" s="20" t="s">
        <v>35</v>
      </c>
      <c r="J78" s="11" t="s">
        <v>156</v>
      </c>
      <c r="K78" s="22" t="s">
        <v>36</v>
      </c>
      <c r="L78" s="22">
        <f t="shared" si="2"/>
        <v>4</v>
      </c>
      <c r="M78" s="23" t="b">
        <f t="shared" si="3"/>
        <v>1</v>
      </c>
      <c r="N78" s="23" t="b">
        <f>IF(I78="(",M78,NOT(M78))</f>
        <v>1</v>
      </c>
      <c r="O78" s="23" t="s">
        <v>38</v>
      </c>
      <c r="P78" s="11" t="s">
        <v>146</v>
      </c>
      <c r="Q78" s="22" t="b">
        <f t="shared" si="4"/>
        <v>1</v>
      </c>
      <c r="R78" s="13"/>
    </row>
    <row r="79" spans="1:21" x14ac:dyDescent="0.2">
      <c r="A79" s="20" t="s">
        <v>34</v>
      </c>
      <c r="B79" s="20" t="s">
        <v>35</v>
      </c>
      <c r="C79" s="21" t="s">
        <v>157</v>
      </c>
      <c r="D79" s="22" t="s">
        <v>36</v>
      </c>
      <c r="E79" s="22">
        <f t="shared" si="0"/>
        <v>34</v>
      </c>
      <c r="F79" s="23" t="b">
        <f t="shared" si="1"/>
        <v>1</v>
      </c>
      <c r="G79" s="23" t="b">
        <f t="shared" si="5"/>
        <v>1</v>
      </c>
      <c r="H79" s="24" t="s">
        <v>37</v>
      </c>
      <c r="I79" s="20" t="s">
        <v>35</v>
      </c>
      <c r="J79" s="21" t="s">
        <v>158</v>
      </c>
      <c r="K79" s="22" t="s">
        <v>36</v>
      </c>
      <c r="L79" s="22">
        <f t="shared" si="2"/>
        <v>5</v>
      </c>
      <c r="M79" s="23" t="b">
        <f t="shared" si="3"/>
        <v>1</v>
      </c>
      <c r="N79" s="23" t="b">
        <f t="shared" si="6"/>
        <v>1</v>
      </c>
      <c r="O79" s="23" t="s">
        <v>38</v>
      </c>
      <c r="P79" s="11" t="s">
        <v>150</v>
      </c>
      <c r="Q79" s="22" t="b">
        <f t="shared" si="4"/>
        <v>1</v>
      </c>
      <c r="R79" s="13"/>
      <c r="U79" t="s">
        <v>159</v>
      </c>
    </row>
    <row r="80" spans="1:21" x14ac:dyDescent="0.2">
      <c r="A80" s="20" t="s">
        <v>34</v>
      </c>
      <c r="B80" s="20" t="s">
        <v>35</v>
      </c>
      <c r="C80" s="21" t="s">
        <v>160</v>
      </c>
      <c r="D80" s="22" t="s">
        <v>36</v>
      </c>
      <c r="E80" s="22">
        <f t="shared" si="0"/>
        <v>35</v>
      </c>
      <c r="F80" s="23" t="b">
        <f t="shared" si="1"/>
        <v>0</v>
      </c>
      <c r="G80" s="23" t="b">
        <f>IF(B80="(",F80,NOT(F80))</f>
        <v>0</v>
      </c>
      <c r="H80" s="24" t="s">
        <v>37</v>
      </c>
      <c r="I80" s="20" t="s">
        <v>35</v>
      </c>
      <c r="J80" s="21" t="s">
        <v>161</v>
      </c>
      <c r="K80" s="22" t="s">
        <v>36</v>
      </c>
      <c r="L80" s="22">
        <f t="shared" si="2"/>
        <v>81</v>
      </c>
      <c r="M80" s="23" t="b">
        <f t="shared" si="3"/>
        <v>1</v>
      </c>
      <c r="N80" s="23" t="b">
        <f>IF(I80="(",M80,NOT(M80))</f>
        <v>1</v>
      </c>
      <c r="O80" s="23" t="s">
        <v>38</v>
      </c>
      <c r="P80" s="11" t="s">
        <v>162</v>
      </c>
      <c r="Q80" s="22" t="b">
        <f t="shared" si="4"/>
        <v>0</v>
      </c>
      <c r="R80" s="13"/>
    </row>
    <row r="81" spans="1:21" x14ac:dyDescent="0.2">
      <c r="A81" s="20" t="s">
        <v>34</v>
      </c>
      <c r="B81" s="20" t="s">
        <v>35</v>
      </c>
      <c r="C81" s="21" t="s">
        <v>157</v>
      </c>
      <c r="D81" s="22" t="s">
        <v>36</v>
      </c>
      <c r="E81" s="22">
        <f t="shared" si="0"/>
        <v>34</v>
      </c>
      <c r="F81" s="23" t="b">
        <f t="shared" si="1"/>
        <v>1</v>
      </c>
      <c r="G81" s="23" t="b">
        <f t="shared" si="5"/>
        <v>1</v>
      </c>
      <c r="H81" s="24" t="s">
        <v>37</v>
      </c>
      <c r="I81" s="20" t="s">
        <v>35</v>
      </c>
      <c r="J81" s="11" t="s">
        <v>158</v>
      </c>
      <c r="K81" s="22" t="s">
        <v>36</v>
      </c>
      <c r="L81" s="22">
        <f t="shared" si="2"/>
        <v>5</v>
      </c>
      <c r="M81" s="23" t="b">
        <f t="shared" si="3"/>
        <v>1</v>
      </c>
      <c r="N81" s="23" t="b">
        <f t="shared" si="6"/>
        <v>1</v>
      </c>
      <c r="O81" s="23" t="s">
        <v>38</v>
      </c>
      <c r="P81" s="11" t="s">
        <v>161</v>
      </c>
      <c r="Q81" s="22" t="b">
        <f t="shared" si="4"/>
        <v>1</v>
      </c>
      <c r="R81" s="13"/>
      <c r="U81" t="s">
        <v>163</v>
      </c>
    </row>
    <row r="82" spans="1:21" x14ac:dyDescent="0.2">
      <c r="A82" s="20" t="s">
        <v>34</v>
      </c>
      <c r="B82" s="20" t="s">
        <v>35</v>
      </c>
      <c r="C82" s="21" t="s">
        <v>164</v>
      </c>
      <c r="D82" s="22" t="s">
        <v>36</v>
      </c>
      <c r="E82" s="22">
        <f t="shared" si="0"/>
        <v>84</v>
      </c>
      <c r="F82" s="23" t="b">
        <f t="shared" si="1"/>
        <v>0</v>
      </c>
      <c r="G82" s="23" t="b">
        <f t="shared" si="5"/>
        <v>0</v>
      </c>
      <c r="H82" s="24" t="s">
        <v>37</v>
      </c>
      <c r="I82" s="20" t="s">
        <v>35</v>
      </c>
      <c r="J82" s="11" t="s">
        <v>165</v>
      </c>
      <c r="K82" s="22" t="s">
        <v>36</v>
      </c>
      <c r="L82" s="22">
        <f t="shared" si="2"/>
        <v>83</v>
      </c>
      <c r="M82" s="23" t="b">
        <f t="shared" si="3"/>
        <v>0</v>
      </c>
      <c r="N82" s="23" t="b">
        <f t="shared" si="6"/>
        <v>0</v>
      </c>
      <c r="O82" s="23" t="s">
        <v>38</v>
      </c>
      <c r="P82" s="11" t="s">
        <v>166</v>
      </c>
      <c r="Q82" s="22" t="b">
        <f t="shared" si="4"/>
        <v>0</v>
      </c>
      <c r="R82" s="13"/>
      <c r="U82" t="s">
        <v>167</v>
      </c>
    </row>
    <row r="83" spans="1:21" x14ac:dyDescent="0.2">
      <c r="A83" s="20" t="s">
        <v>34</v>
      </c>
      <c r="B83" s="20" t="s">
        <v>35</v>
      </c>
      <c r="C83" s="21" t="s">
        <v>168</v>
      </c>
      <c r="D83" s="22" t="s">
        <v>36</v>
      </c>
      <c r="E83" s="22">
        <f t="shared" si="0"/>
        <v>36</v>
      </c>
      <c r="F83" s="23" t="b">
        <f t="shared" si="1"/>
        <v>0</v>
      </c>
      <c r="G83" s="23" t="b">
        <f t="shared" si="5"/>
        <v>0</v>
      </c>
      <c r="H83" s="24" t="s">
        <v>37</v>
      </c>
      <c r="I83" s="20" t="s">
        <v>35</v>
      </c>
      <c r="J83" s="11" t="s">
        <v>169</v>
      </c>
      <c r="K83" s="22" t="s">
        <v>36</v>
      </c>
      <c r="L83" s="22">
        <f t="shared" si="2"/>
        <v>85</v>
      </c>
      <c r="M83" s="23" t="b">
        <f t="shared" si="3"/>
        <v>0</v>
      </c>
      <c r="N83" s="23" t="b">
        <f t="shared" si="6"/>
        <v>0</v>
      </c>
      <c r="O83" s="23" t="s">
        <v>38</v>
      </c>
      <c r="P83" s="11" t="s">
        <v>165</v>
      </c>
      <c r="Q83" s="22" t="b">
        <f t="shared" si="4"/>
        <v>0</v>
      </c>
      <c r="R83" s="13"/>
      <c r="U83" t="s">
        <v>170</v>
      </c>
    </row>
    <row r="84" spans="1:21" x14ac:dyDescent="0.2">
      <c r="A84" s="20" t="s">
        <v>34</v>
      </c>
      <c r="B84" s="20" t="s">
        <v>35</v>
      </c>
      <c r="C84" s="21" t="s">
        <v>155</v>
      </c>
      <c r="D84" s="22" t="s">
        <v>36</v>
      </c>
      <c r="E84" s="22">
        <f t="shared" si="0"/>
        <v>33</v>
      </c>
      <c r="F84" s="23" t="b">
        <f t="shared" si="1"/>
        <v>1</v>
      </c>
      <c r="G84" s="23" t="b">
        <f t="shared" si="5"/>
        <v>1</v>
      </c>
      <c r="H84" s="24" t="s">
        <v>37</v>
      </c>
      <c r="I84" s="20" t="s">
        <v>35</v>
      </c>
      <c r="J84" s="11" t="s">
        <v>171</v>
      </c>
      <c r="K84" s="22" t="s">
        <v>36</v>
      </c>
      <c r="L84" s="22">
        <f t="shared" si="2"/>
        <v>6</v>
      </c>
      <c r="M84" s="23" t="b">
        <f t="shared" si="3"/>
        <v>0</v>
      </c>
      <c r="N84" s="23" t="b">
        <f t="shared" si="6"/>
        <v>0</v>
      </c>
      <c r="O84" s="23" t="s">
        <v>38</v>
      </c>
      <c r="P84" s="11" t="s">
        <v>164</v>
      </c>
      <c r="Q84" s="22" t="b">
        <f t="shared" si="4"/>
        <v>0</v>
      </c>
      <c r="R84" s="13"/>
      <c r="U84" t="s">
        <v>172</v>
      </c>
    </row>
    <row r="85" spans="1:21" x14ac:dyDescent="0.2">
      <c r="A85" s="20" t="s">
        <v>34</v>
      </c>
      <c r="B85" s="20" t="s">
        <v>35</v>
      </c>
      <c r="C85" s="21" t="s">
        <v>157</v>
      </c>
      <c r="D85" s="22" t="s">
        <v>36</v>
      </c>
      <c r="E85" s="22">
        <f t="shared" si="0"/>
        <v>34</v>
      </c>
      <c r="F85" s="23" t="b">
        <f t="shared" si="1"/>
        <v>1</v>
      </c>
      <c r="G85" s="23" t="b">
        <f t="shared" si="5"/>
        <v>1</v>
      </c>
      <c r="H85" s="24" t="s">
        <v>37</v>
      </c>
      <c r="I85" s="20" t="s">
        <v>35</v>
      </c>
      <c r="J85" s="11" t="s">
        <v>173</v>
      </c>
      <c r="K85" s="22" t="s">
        <v>36</v>
      </c>
      <c r="L85" s="22">
        <f t="shared" si="2"/>
        <v>49</v>
      </c>
      <c r="M85" s="23" t="b">
        <f t="shared" si="3"/>
        <v>0</v>
      </c>
      <c r="N85" s="23" t="b">
        <f t="shared" si="6"/>
        <v>0</v>
      </c>
      <c r="O85" s="23" t="s">
        <v>38</v>
      </c>
      <c r="P85" s="11" t="s">
        <v>169</v>
      </c>
      <c r="Q85" s="22" t="b">
        <f t="shared" si="4"/>
        <v>0</v>
      </c>
      <c r="R85" s="13"/>
      <c r="U85" t="s">
        <v>174</v>
      </c>
    </row>
    <row r="86" spans="1:21" x14ac:dyDescent="0.2">
      <c r="A86" s="20" t="s">
        <v>34</v>
      </c>
      <c r="B86" s="20" t="s">
        <v>35</v>
      </c>
      <c r="C86" s="21" t="s">
        <v>175</v>
      </c>
      <c r="D86" s="22" t="s">
        <v>36</v>
      </c>
      <c r="E86" s="22">
        <f t="shared" si="0"/>
        <v>88</v>
      </c>
      <c r="F86" s="23" t="b">
        <f t="shared" si="1"/>
        <v>0</v>
      </c>
      <c r="G86" s="23" t="b">
        <f t="shared" si="5"/>
        <v>0</v>
      </c>
      <c r="H86" s="24" t="s">
        <v>37</v>
      </c>
      <c r="I86" s="20" t="s">
        <v>35</v>
      </c>
      <c r="J86" s="11" t="s">
        <v>176</v>
      </c>
      <c r="K86" s="22" t="s">
        <v>36</v>
      </c>
      <c r="L86" s="22">
        <f t="shared" si="2"/>
        <v>87</v>
      </c>
      <c r="M86" s="23" t="b">
        <f t="shared" si="3"/>
        <v>1</v>
      </c>
      <c r="N86" s="23" t="b">
        <f t="shared" si="6"/>
        <v>1</v>
      </c>
      <c r="O86" s="23" t="s">
        <v>38</v>
      </c>
      <c r="P86" s="11" t="s">
        <v>177</v>
      </c>
      <c r="Q86" s="22" t="b">
        <f t="shared" si="4"/>
        <v>0</v>
      </c>
      <c r="R86" s="13"/>
    </row>
    <row r="87" spans="1:21" x14ac:dyDescent="0.2">
      <c r="A87" s="20" t="s">
        <v>34</v>
      </c>
      <c r="B87" s="20" t="s">
        <v>35</v>
      </c>
      <c r="C87" s="21" t="s">
        <v>155</v>
      </c>
      <c r="D87" s="22" t="s">
        <v>36</v>
      </c>
      <c r="E87" s="22">
        <f t="shared" si="0"/>
        <v>33</v>
      </c>
      <c r="F87" s="23" t="b">
        <f t="shared" si="1"/>
        <v>1</v>
      </c>
      <c r="G87" s="23" t="b">
        <f t="shared" si="5"/>
        <v>1</v>
      </c>
      <c r="H87" s="24" t="s">
        <v>37</v>
      </c>
      <c r="I87" s="20" t="s">
        <v>35</v>
      </c>
      <c r="J87" s="11" t="s">
        <v>178</v>
      </c>
      <c r="K87" s="22" t="s">
        <v>36</v>
      </c>
      <c r="L87" s="22">
        <f t="shared" si="2"/>
        <v>89</v>
      </c>
      <c r="M87" s="23" t="b">
        <f t="shared" si="3"/>
        <v>1</v>
      </c>
      <c r="N87" s="23" t="b">
        <f t="shared" si="6"/>
        <v>1</v>
      </c>
      <c r="O87" s="23" t="s">
        <v>38</v>
      </c>
      <c r="P87" s="11" t="s">
        <v>176</v>
      </c>
      <c r="Q87" s="22" t="b">
        <f t="shared" si="4"/>
        <v>1</v>
      </c>
      <c r="R87" s="13"/>
      <c r="U87" t="s">
        <v>179</v>
      </c>
    </row>
    <row r="88" spans="1:21" x14ac:dyDescent="0.2">
      <c r="A88" s="20" t="s">
        <v>34</v>
      </c>
      <c r="B88" s="20" t="s">
        <v>35</v>
      </c>
      <c r="C88" s="21" t="s">
        <v>180</v>
      </c>
      <c r="D88" s="22" t="s">
        <v>36</v>
      </c>
      <c r="E88" s="22">
        <f t="shared" si="0"/>
        <v>37</v>
      </c>
      <c r="F88" s="23" t="b">
        <f t="shared" si="1"/>
        <v>0</v>
      </c>
      <c r="G88" s="23" t="b">
        <f t="shared" si="5"/>
        <v>0</v>
      </c>
      <c r="H88" s="24" t="s">
        <v>37</v>
      </c>
      <c r="I88" s="20" t="s">
        <v>35</v>
      </c>
      <c r="J88" s="11" t="s">
        <v>181</v>
      </c>
      <c r="K88" s="22" t="s">
        <v>36</v>
      </c>
      <c r="L88" s="22">
        <f t="shared" si="2"/>
        <v>7</v>
      </c>
      <c r="M88" s="23" t="b">
        <f t="shared" si="3"/>
        <v>0</v>
      </c>
      <c r="N88" s="23" t="b">
        <f t="shared" si="6"/>
        <v>0</v>
      </c>
      <c r="O88" s="23" t="s">
        <v>38</v>
      </c>
      <c r="P88" s="11" t="s">
        <v>175</v>
      </c>
      <c r="Q88" s="22" t="b">
        <f t="shared" si="4"/>
        <v>0</v>
      </c>
      <c r="R88" s="25"/>
      <c r="U88" t="s">
        <v>182</v>
      </c>
    </row>
    <row r="89" spans="1:21" x14ac:dyDescent="0.2">
      <c r="A89" s="20" t="s">
        <v>34</v>
      </c>
      <c r="B89" s="20" t="s">
        <v>35</v>
      </c>
      <c r="C89" s="21" t="s">
        <v>157</v>
      </c>
      <c r="D89" s="22" t="s">
        <v>36</v>
      </c>
      <c r="E89" s="22">
        <f t="shared" si="0"/>
        <v>34</v>
      </c>
      <c r="F89" s="23" t="b">
        <f t="shared" si="1"/>
        <v>1</v>
      </c>
      <c r="G89" s="23" t="b">
        <f t="shared" si="5"/>
        <v>1</v>
      </c>
      <c r="H89" s="24" t="s">
        <v>37</v>
      </c>
      <c r="I89" s="20" t="s">
        <v>35</v>
      </c>
      <c r="J89" s="11" t="s">
        <v>158</v>
      </c>
      <c r="K89" s="22" t="s">
        <v>36</v>
      </c>
      <c r="L89" s="22">
        <f t="shared" si="2"/>
        <v>5</v>
      </c>
      <c r="M89" s="23" t="b">
        <f t="shared" si="3"/>
        <v>1</v>
      </c>
      <c r="N89" s="23" t="b">
        <f t="shared" si="6"/>
        <v>1</v>
      </c>
      <c r="O89" s="23" t="s">
        <v>38</v>
      </c>
      <c r="P89" s="11" t="s">
        <v>178</v>
      </c>
      <c r="Q89" s="22" t="b">
        <f t="shared" si="4"/>
        <v>1</v>
      </c>
      <c r="R89" s="25"/>
      <c r="S89" s="16"/>
      <c r="U89" t="s">
        <v>183</v>
      </c>
    </row>
    <row r="90" spans="1:21" x14ac:dyDescent="0.2">
      <c r="A90" s="20" t="s">
        <v>34</v>
      </c>
      <c r="B90" s="20" t="s">
        <v>35</v>
      </c>
      <c r="C90" s="21" t="s">
        <v>184</v>
      </c>
      <c r="D90" s="22" t="s">
        <v>36</v>
      </c>
      <c r="E90" s="22">
        <f t="shared" si="0"/>
        <v>38</v>
      </c>
      <c r="F90" s="23" t="b">
        <f t="shared" si="1"/>
        <v>0</v>
      </c>
      <c r="G90" s="23" t="b">
        <f t="shared" si="5"/>
        <v>0</v>
      </c>
      <c r="H90" s="24" t="s">
        <v>37</v>
      </c>
      <c r="I90" s="20" t="s">
        <v>35</v>
      </c>
      <c r="J90" s="11" t="s">
        <v>185</v>
      </c>
      <c r="K90" s="22" t="s">
        <v>36</v>
      </c>
      <c r="L90" s="22">
        <f t="shared" si="2"/>
        <v>91</v>
      </c>
      <c r="M90" s="23" t="b">
        <f t="shared" si="3"/>
        <v>0</v>
      </c>
      <c r="N90" s="23" t="b">
        <f t="shared" si="6"/>
        <v>0</v>
      </c>
      <c r="O90" s="23" t="s">
        <v>38</v>
      </c>
      <c r="P90" s="11" t="s">
        <v>186</v>
      </c>
      <c r="Q90" s="22" t="b">
        <f t="shared" si="4"/>
        <v>0</v>
      </c>
      <c r="U90" t="s">
        <v>187</v>
      </c>
    </row>
    <row r="91" spans="1:21" x14ac:dyDescent="0.2">
      <c r="A91" s="20" t="s">
        <v>34</v>
      </c>
      <c r="B91" s="20" t="s">
        <v>35</v>
      </c>
      <c r="C91" s="21" t="s">
        <v>188</v>
      </c>
      <c r="D91" s="22" t="s">
        <v>36</v>
      </c>
      <c r="E91" s="22">
        <f t="shared" si="0"/>
        <v>39</v>
      </c>
      <c r="F91" s="23" t="b">
        <f t="shared" si="1"/>
        <v>0</v>
      </c>
      <c r="G91" s="23" t="b">
        <f t="shared" si="5"/>
        <v>0</v>
      </c>
      <c r="H91" s="24" t="s">
        <v>37</v>
      </c>
      <c r="I91" s="20" t="s">
        <v>35</v>
      </c>
      <c r="J91" s="11" t="s">
        <v>189</v>
      </c>
      <c r="K91" s="22" t="s">
        <v>36</v>
      </c>
      <c r="L91" s="22">
        <f t="shared" si="2"/>
        <v>48</v>
      </c>
      <c r="M91" s="23" t="b">
        <f t="shared" si="3"/>
        <v>0</v>
      </c>
      <c r="N91" s="23" t="b">
        <f t="shared" si="6"/>
        <v>0</v>
      </c>
      <c r="O91" s="23" t="s">
        <v>38</v>
      </c>
      <c r="P91" s="11" t="s">
        <v>185</v>
      </c>
      <c r="Q91" s="22" t="b">
        <f t="shared" si="4"/>
        <v>0</v>
      </c>
      <c r="U91" t="s">
        <v>190</v>
      </c>
    </row>
    <row r="92" spans="1:21" x14ac:dyDescent="0.2">
      <c r="A92" s="20"/>
      <c r="B92" s="20"/>
      <c r="C92" s="21"/>
      <c r="D92" s="22"/>
      <c r="E92" s="22"/>
      <c r="F92" s="23"/>
      <c r="G92" s="23"/>
      <c r="H92" s="24"/>
      <c r="I92" s="20"/>
      <c r="J92" s="11"/>
      <c r="K92" s="22"/>
      <c r="L92" s="22"/>
      <c r="M92" s="23"/>
      <c r="N92" s="23"/>
      <c r="O92" s="23"/>
      <c r="P92" s="11"/>
      <c r="Q92" s="22">
        <f>IF(OR(G92=0,N92=0),0,IF(H92="ou",OR(G92,N92),AND(G92,N92)))</f>
        <v>0</v>
      </c>
      <c r="S92" s="16"/>
      <c r="U92" t="s">
        <v>191</v>
      </c>
    </row>
    <row r="93" spans="1:21" x14ac:dyDescent="0.2">
      <c r="A93" s="20"/>
      <c r="B93" s="20"/>
      <c r="C93" s="21"/>
      <c r="D93" s="22"/>
      <c r="E93" s="22"/>
      <c r="F93" s="23"/>
      <c r="G93" s="23"/>
      <c r="H93" s="24"/>
      <c r="I93" s="20"/>
      <c r="J93" s="11"/>
      <c r="K93" s="22"/>
      <c r="L93" s="22"/>
      <c r="M93" s="23"/>
      <c r="N93" s="23"/>
      <c r="O93" s="23"/>
      <c r="P93" s="11" t="s">
        <v>159</v>
      </c>
      <c r="Q93" s="22">
        <f t="shared" si="4"/>
        <v>0</v>
      </c>
      <c r="S93" s="16"/>
    </row>
    <row r="94" spans="1:21" x14ac:dyDescent="0.2">
      <c r="A94" s="20" t="s">
        <v>34</v>
      </c>
      <c r="B94" s="20" t="s">
        <v>35</v>
      </c>
      <c r="C94" s="21" t="s">
        <v>162</v>
      </c>
      <c r="D94" s="22" t="s">
        <v>36</v>
      </c>
      <c r="E94" s="22">
        <f t="shared" ref="E94:E101" si="7">MATCH(C94,$P:$P,0)</f>
        <v>80</v>
      </c>
      <c r="F94" s="23" t="b">
        <f t="shared" ref="F94:F101" si="8">INDEX($Q:$Q,E94)</f>
        <v>0</v>
      </c>
      <c r="G94" s="23" t="b">
        <f t="shared" si="5"/>
        <v>0</v>
      </c>
      <c r="H94" s="24" t="s">
        <v>37</v>
      </c>
      <c r="I94" s="20" t="s">
        <v>35</v>
      </c>
      <c r="J94" s="11" t="s">
        <v>192</v>
      </c>
      <c r="K94" s="22" t="s">
        <v>36</v>
      </c>
      <c r="L94" s="22">
        <f t="shared" ref="L94:L101" si="9">MATCH(J94,$P:$P,0)</f>
        <v>8</v>
      </c>
      <c r="M94" s="23" t="b">
        <f t="shared" ref="M94:M101" si="10">INDEX($Q:$Q,L94)</f>
        <v>0</v>
      </c>
      <c r="N94" s="23" t="b">
        <f t="shared" si="6"/>
        <v>0</v>
      </c>
      <c r="O94" s="23" t="s">
        <v>38</v>
      </c>
      <c r="P94" s="11" t="s">
        <v>193</v>
      </c>
      <c r="Q94" s="22" t="b">
        <f t="shared" si="4"/>
        <v>0</v>
      </c>
    </row>
    <row r="95" spans="1:21" x14ac:dyDescent="0.2">
      <c r="A95" s="20" t="s">
        <v>34</v>
      </c>
      <c r="B95" s="20" t="s">
        <v>35</v>
      </c>
      <c r="C95" s="21" t="s">
        <v>193</v>
      </c>
      <c r="D95" s="22" t="s">
        <v>36</v>
      </c>
      <c r="E95" s="22">
        <f t="shared" si="7"/>
        <v>94</v>
      </c>
      <c r="F95" s="23" t="b">
        <f t="shared" si="8"/>
        <v>0</v>
      </c>
      <c r="G95" s="23" t="b">
        <f t="shared" si="5"/>
        <v>0</v>
      </c>
      <c r="H95" s="24" t="s">
        <v>37</v>
      </c>
      <c r="I95" s="20" t="s">
        <v>35</v>
      </c>
      <c r="J95" s="11" t="s">
        <v>194</v>
      </c>
      <c r="K95" s="22" t="s">
        <v>36</v>
      </c>
      <c r="L95" s="22">
        <f t="shared" si="9"/>
        <v>9</v>
      </c>
      <c r="M95" s="23" t="b">
        <f t="shared" si="10"/>
        <v>0</v>
      </c>
      <c r="N95" s="23" t="b">
        <f t="shared" si="6"/>
        <v>0</v>
      </c>
      <c r="O95" s="23" t="s">
        <v>38</v>
      </c>
      <c r="P95" s="11" t="s">
        <v>195</v>
      </c>
      <c r="Q95" s="22" t="b">
        <f t="shared" si="4"/>
        <v>0</v>
      </c>
    </row>
    <row r="96" spans="1:21" x14ac:dyDescent="0.2">
      <c r="A96" s="20" t="s">
        <v>34</v>
      </c>
      <c r="B96" s="20" t="s">
        <v>35</v>
      </c>
      <c r="C96" s="21" t="s">
        <v>196</v>
      </c>
      <c r="D96" s="22" t="s">
        <v>36</v>
      </c>
      <c r="E96" s="22">
        <f t="shared" si="7"/>
        <v>40</v>
      </c>
      <c r="F96" s="23" t="b">
        <f t="shared" si="8"/>
        <v>0</v>
      </c>
      <c r="G96" s="23" t="b">
        <f t="shared" si="5"/>
        <v>0</v>
      </c>
      <c r="H96" s="24" t="s">
        <v>37</v>
      </c>
      <c r="I96" s="20" t="s">
        <v>35</v>
      </c>
      <c r="J96" s="11" t="s">
        <v>197</v>
      </c>
      <c r="K96" s="22" t="s">
        <v>36</v>
      </c>
      <c r="L96" s="22">
        <f t="shared" si="9"/>
        <v>97</v>
      </c>
      <c r="M96" s="23" t="b">
        <f t="shared" si="10"/>
        <v>0</v>
      </c>
      <c r="N96" s="23" t="b">
        <f t="shared" si="6"/>
        <v>0</v>
      </c>
      <c r="O96" s="23" t="s">
        <v>38</v>
      </c>
      <c r="P96" s="11" t="s">
        <v>198</v>
      </c>
      <c r="Q96" s="22" t="b">
        <f t="shared" si="4"/>
        <v>0</v>
      </c>
    </row>
    <row r="97" spans="1:19" x14ac:dyDescent="0.2">
      <c r="A97" s="20" t="s">
        <v>34</v>
      </c>
      <c r="B97" s="20" t="s">
        <v>35</v>
      </c>
      <c r="C97" s="21" t="s">
        <v>162</v>
      </c>
      <c r="D97" s="22" t="s">
        <v>36</v>
      </c>
      <c r="E97" s="22">
        <f t="shared" si="7"/>
        <v>80</v>
      </c>
      <c r="F97" s="23" t="b">
        <f t="shared" si="8"/>
        <v>0</v>
      </c>
      <c r="G97" s="23" t="b">
        <f t="shared" si="5"/>
        <v>0</v>
      </c>
      <c r="H97" s="24" t="s">
        <v>37</v>
      </c>
      <c r="I97" s="20" t="s">
        <v>35</v>
      </c>
      <c r="J97" s="11" t="s">
        <v>199</v>
      </c>
      <c r="K97" s="22" t="s">
        <v>36</v>
      </c>
      <c r="L97" s="22">
        <f t="shared" si="9"/>
        <v>10</v>
      </c>
      <c r="M97" s="23" t="b">
        <f t="shared" si="10"/>
        <v>0</v>
      </c>
      <c r="N97" s="23" t="b">
        <f t="shared" si="6"/>
        <v>0</v>
      </c>
      <c r="O97" s="23" t="s">
        <v>38</v>
      </c>
      <c r="P97" s="11" t="s">
        <v>197</v>
      </c>
      <c r="Q97" s="22" t="b">
        <f t="shared" si="4"/>
        <v>0</v>
      </c>
    </row>
    <row r="98" spans="1:19" x14ac:dyDescent="0.2">
      <c r="A98" s="20" t="s">
        <v>34</v>
      </c>
      <c r="B98" s="20" t="s">
        <v>35</v>
      </c>
      <c r="C98" s="21" t="s">
        <v>200</v>
      </c>
      <c r="D98" s="22" t="s">
        <v>36</v>
      </c>
      <c r="E98" s="22">
        <f t="shared" si="7"/>
        <v>41</v>
      </c>
      <c r="F98" s="23" t="b">
        <f t="shared" si="8"/>
        <v>0</v>
      </c>
      <c r="G98" s="23" t="b">
        <f t="shared" si="5"/>
        <v>0</v>
      </c>
      <c r="H98" s="24" t="s">
        <v>37</v>
      </c>
      <c r="I98" s="20" t="s">
        <v>35</v>
      </c>
      <c r="J98" s="11" t="s">
        <v>201</v>
      </c>
      <c r="K98" s="22" t="s">
        <v>36</v>
      </c>
      <c r="L98" s="22">
        <f t="shared" si="9"/>
        <v>99</v>
      </c>
      <c r="M98" s="23" t="b">
        <f t="shared" si="10"/>
        <v>0</v>
      </c>
      <c r="N98" s="23" t="b">
        <f t="shared" si="6"/>
        <v>0</v>
      </c>
      <c r="O98" s="23" t="s">
        <v>38</v>
      </c>
      <c r="P98" s="11" t="s">
        <v>202</v>
      </c>
      <c r="Q98" s="22" t="b">
        <f t="shared" si="4"/>
        <v>0</v>
      </c>
      <c r="S98" s="16"/>
    </row>
    <row r="99" spans="1:19" x14ac:dyDescent="0.2">
      <c r="A99" s="20" t="s">
        <v>34</v>
      </c>
      <c r="B99" s="20" t="s">
        <v>35</v>
      </c>
      <c r="C99" s="21" t="s">
        <v>186</v>
      </c>
      <c r="D99" s="22" t="s">
        <v>36</v>
      </c>
      <c r="E99" s="22">
        <f t="shared" si="7"/>
        <v>90</v>
      </c>
      <c r="F99" s="23" t="b">
        <f t="shared" si="8"/>
        <v>0</v>
      </c>
      <c r="G99" s="23" t="b">
        <f t="shared" si="5"/>
        <v>0</v>
      </c>
      <c r="H99" s="24" t="s">
        <v>37</v>
      </c>
      <c r="I99" s="20" t="s">
        <v>35</v>
      </c>
      <c r="J99" s="11" t="s">
        <v>203</v>
      </c>
      <c r="K99" s="22" t="s">
        <v>36</v>
      </c>
      <c r="L99" s="22">
        <f t="shared" si="9"/>
        <v>11</v>
      </c>
      <c r="M99" s="23" t="b">
        <f t="shared" si="10"/>
        <v>0</v>
      </c>
      <c r="N99" s="23" t="b">
        <f t="shared" si="6"/>
        <v>0</v>
      </c>
      <c r="O99" s="23" t="s">
        <v>38</v>
      </c>
      <c r="P99" s="11" t="s">
        <v>201</v>
      </c>
      <c r="Q99" s="22" t="b">
        <f t="shared" si="4"/>
        <v>0</v>
      </c>
    </row>
    <row r="100" spans="1:19" x14ac:dyDescent="0.2">
      <c r="A100" s="20" t="s">
        <v>34</v>
      </c>
      <c r="B100" s="20" t="s">
        <v>35</v>
      </c>
      <c r="C100" s="21" t="s">
        <v>204</v>
      </c>
      <c r="D100" s="22" t="s">
        <v>36</v>
      </c>
      <c r="E100" s="22">
        <f t="shared" si="7"/>
        <v>42</v>
      </c>
      <c r="F100" s="23" t="b">
        <f t="shared" si="8"/>
        <v>0</v>
      </c>
      <c r="G100" s="23" t="b">
        <f t="shared" si="5"/>
        <v>0</v>
      </c>
      <c r="H100" s="24" t="s">
        <v>37</v>
      </c>
      <c r="I100" s="20" t="s">
        <v>35</v>
      </c>
      <c r="J100" s="11" t="s">
        <v>205</v>
      </c>
      <c r="K100" s="22" t="s">
        <v>36</v>
      </c>
      <c r="L100" s="22">
        <f t="shared" si="9"/>
        <v>101</v>
      </c>
      <c r="M100" s="23" t="b">
        <f t="shared" si="10"/>
        <v>0</v>
      </c>
      <c r="N100" s="23" t="b">
        <f t="shared" si="6"/>
        <v>0</v>
      </c>
      <c r="O100" s="23" t="s">
        <v>38</v>
      </c>
      <c r="P100" s="11" t="s">
        <v>206</v>
      </c>
      <c r="Q100" s="22" t="b">
        <f t="shared" si="4"/>
        <v>0</v>
      </c>
    </row>
    <row r="101" spans="1:19" x14ac:dyDescent="0.2">
      <c r="A101" s="20" t="s">
        <v>34</v>
      </c>
      <c r="B101" s="20" t="s">
        <v>35</v>
      </c>
      <c r="C101" s="21" t="s">
        <v>186</v>
      </c>
      <c r="D101" s="22" t="s">
        <v>36</v>
      </c>
      <c r="E101" s="22">
        <f t="shared" si="7"/>
        <v>90</v>
      </c>
      <c r="F101" s="23" t="b">
        <f t="shared" si="8"/>
        <v>0</v>
      </c>
      <c r="G101" s="23" t="b">
        <f t="shared" si="5"/>
        <v>0</v>
      </c>
      <c r="H101" s="24" t="s">
        <v>37</v>
      </c>
      <c r="I101" s="20" t="s">
        <v>35</v>
      </c>
      <c r="J101" s="11" t="s">
        <v>173</v>
      </c>
      <c r="K101" s="22" t="s">
        <v>36</v>
      </c>
      <c r="L101" s="22">
        <f t="shared" si="9"/>
        <v>49</v>
      </c>
      <c r="M101" s="23" t="b">
        <f t="shared" si="10"/>
        <v>0</v>
      </c>
      <c r="N101" s="23" t="b">
        <f t="shared" si="6"/>
        <v>0</v>
      </c>
      <c r="O101" s="23" t="s">
        <v>38</v>
      </c>
      <c r="P101" s="11" t="s">
        <v>205</v>
      </c>
      <c r="Q101" s="22" t="b">
        <f t="shared" si="4"/>
        <v>0</v>
      </c>
    </row>
    <row r="102" spans="1:19" x14ac:dyDescent="0.2">
      <c r="A102" s="20"/>
      <c r="B102" s="20"/>
      <c r="C102" s="21"/>
      <c r="D102" s="22"/>
      <c r="E102" s="22"/>
      <c r="F102" s="23"/>
      <c r="G102" s="23"/>
      <c r="H102" s="24"/>
      <c r="I102" s="20"/>
      <c r="J102" s="11"/>
      <c r="K102" s="22"/>
      <c r="L102" s="22"/>
      <c r="M102" s="23"/>
      <c r="N102" s="23"/>
      <c r="O102" s="23"/>
      <c r="P102" s="11"/>
      <c r="Q102" s="22">
        <f t="shared" si="4"/>
        <v>0</v>
      </c>
      <c r="S102" s="16"/>
    </row>
    <row r="103" spans="1:19" x14ac:dyDescent="0.2">
      <c r="A103" s="20"/>
      <c r="B103" s="20"/>
      <c r="C103" s="21"/>
      <c r="D103" s="22"/>
      <c r="E103" s="22"/>
      <c r="F103" s="23"/>
      <c r="G103" s="23"/>
      <c r="H103" s="24"/>
      <c r="I103" s="20"/>
      <c r="J103" s="11"/>
      <c r="K103" s="22"/>
      <c r="L103" s="22"/>
      <c r="M103" s="23"/>
      <c r="N103" s="23"/>
      <c r="O103" s="23"/>
      <c r="P103" s="11" t="s">
        <v>179</v>
      </c>
      <c r="Q103" s="22">
        <f t="shared" si="4"/>
        <v>0</v>
      </c>
    </row>
    <row r="104" spans="1:19" x14ac:dyDescent="0.2">
      <c r="A104" s="20" t="s">
        <v>34</v>
      </c>
      <c r="B104" s="20" t="s">
        <v>35</v>
      </c>
      <c r="C104" s="21" t="s">
        <v>207</v>
      </c>
      <c r="D104" s="22" t="s">
        <v>36</v>
      </c>
      <c r="E104" s="22">
        <f t="shared" ref="E104:E124" si="11">MATCH(C104,$P:$P,0)</f>
        <v>106</v>
      </c>
      <c r="F104" s="23" t="b">
        <f t="shared" ref="F104:F124" si="12">INDEX($Q:$Q,E104)</f>
        <v>0</v>
      </c>
      <c r="G104" s="23" t="b">
        <f t="shared" ref="G104:G167" si="13">IF(B104="(",F104,NOT(F104))</f>
        <v>0</v>
      </c>
      <c r="H104" s="24" t="s">
        <v>37</v>
      </c>
      <c r="I104" s="20" t="s">
        <v>35</v>
      </c>
      <c r="J104" s="11" t="s">
        <v>208</v>
      </c>
      <c r="K104" s="22" t="s">
        <v>36</v>
      </c>
      <c r="L104" s="22">
        <f t="shared" ref="L104:L124" si="14">MATCH(J104,$P:$P,0)</f>
        <v>105</v>
      </c>
      <c r="M104" s="23" t="b">
        <f t="shared" ref="M104:M124" si="15">INDEX($Q:$Q,L104)</f>
        <v>0</v>
      </c>
      <c r="N104" s="23" t="b">
        <f t="shared" ref="N104:N167" si="16">IF(I104="(",M104,NOT(M104))</f>
        <v>0</v>
      </c>
      <c r="O104" s="23" t="s">
        <v>38</v>
      </c>
      <c r="P104" s="11" t="s">
        <v>209</v>
      </c>
      <c r="Q104" s="22" t="b">
        <f t="shared" si="4"/>
        <v>0</v>
      </c>
    </row>
    <row r="105" spans="1:19" x14ac:dyDescent="0.2">
      <c r="A105" s="20" t="s">
        <v>34</v>
      </c>
      <c r="B105" s="20" t="s">
        <v>35</v>
      </c>
      <c r="C105" s="21" t="s">
        <v>210</v>
      </c>
      <c r="D105" s="22" t="s">
        <v>36</v>
      </c>
      <c r="E105" s="22">
        <f t="shared" si="11"/>
        <v>43</v>
      </c>
      <c r="F105" s="23" t="b">
        <f t="shared" si="12"/>
        <v>0</v>
      </c>
      <c r="G105" s="23" t="b">
        <f t="shared" si="13"/>
        <v>0</v>
      </c>
      <c r="H105" s="24" t="s">
        <v>37</v>
      </c>
      <c r="I105" s="20" t="s">
        <v>35</v>
      </c>
      <c r="J105" s="11" t="s">
        <v>211</v>
      </c>
      <c r="K105" s="22" t="s">
        <v>36</v>
      </c>
      <c r="L105" s="22">
        <f t="shared" si="14"/>
        <v>107</v>
      </c>
      <c r="M105" s="23" t="b">
        <f t="shared" si="15"/>
        <v>0</v>
      </c>
      <c r="N105" s="23" t="b">
        <f t="shared" si="16"/>
        <v>0</v>
      </c>
      <c r="O105" s="23" t="s">
        <v>38</v>
      </c>
      <c r="P105" s="11" t="s">
        <v>208</v>
      </c>
      <c r="Q105" s="22" t="b">
        <f>IF(OR(G105=0,N105=0),0,IF(H105="ou",OR(G105,N105),AND(G105,N105)))</f>
        <v>0</v>
      </c>
    </row>
    <row r="106" spans="1:19" x14ac:dyDescent="0.2">
      <c r="A106" s="20" t="s">
        <v>34</v>
      </c>
      <c r="B106" s="20" t="s">
        <v>35</v>
      </c>
      <c r="C106" s="21" t="s">
        <v>212</v>
      </c>
      <c r="D106" s="22" t="s">
        <v>36</v>
      </c>
      <c r="E106" s="22">
        <f t="shared" si="11"/>
        <v>44</v>
      </c>
      <c r="F106" s="23" t="b">
        <f t="shared" si="12"/>
        <v>0</v>
      </c>
      <c r="G106" s="23" t="b">
        <f t="shared" si="13"/>
        <v>0</v>
      </c>
      <c r="H106" s="24" t="s">
        <v>37</v>
      </c>
      <c r="I106" s="20" t="s">
        <v>35</v>
      </c>
      <c r="J106" s="11" t="s">
        <v>213</v>
      </c>
      <c r="K106" s="22" t="s">
        <v>36</v>
      </c>
      <c r="L106" s="22">
        <f t="shared" si="14"/>
        <v>61</v>
      </c>
      <c r="M106" s="23" t="b">
        <f t="shared" si="15"/>
        <v>1</v>
      </c>
      <c r="N106" s="23" t="b">
        <f t="shared" si="16"/>
        <v>1</v>
      </c>
      <c r="O106" s="23" t="s">
        <v>38</v>
      </c>
      <c r="P106" s="11" t="s">
        <v>207</v>
      </c>
      <c r="Q106" s="22" t="b">
        <f t="shared" si="4"/>
        <v>0</v>
      </c>
    </row>
    <row r="107" spans="1:19" x14ac:dyDescent="0.2">
      <c r="A107" s="20" t="s">
        <v>34</v>
      </c>
      <c r="B107" s="20" t="s">
        <v>35</v>
      </c>
      <c r="C107" s="21" t="s">
        <v>144</v>
      </c>
      <c r="D107" s="22" t="s">
        <v>36</v>
      </c>
      <c r="E107" s="22">
        <f t="shared" si="11"/>
        <v>74</v>
      </c>
      <c r="F107" s="23" t="b">
        <f t="shared" si="12"/>
        <v>1</v>
      </c>
      <c r="G107" s="23" t="b">
        <f t="shared" si="13"/>
        <v>1</v>
      </c>
      <c r="H107" s="24" t="s">
        <v>37</v>
      </c>
      <c r="I107" s="20" t="s">
        <v>35</v>
      </c>
      <c r="J107" s="11" t="s">
        <v>214</v>
      </c>
      <c r="K107" s="22" t="s">
        <v>36</v>
      </c>
      <c r="L107" s="22">
        <f t="shared" si="14"/>
        <v>12</v>
      </c>
      <c r="M107" s="23" t="b">
        <f t="shared" si="15"/>
        <v>0</v>
      </c>
      <c r="N107" s="23" t="b">
        <f t="shared" si="16"/>
        <v>0</v>
      </c>
      <c r="O107" s="23" t="s">
        <v>38</v>
      </c>
      <c r="P107" s="11" t="s">
        <v>211</v>
      </c>
      <c r="Q107" s="22" t="b">
        <f t="shared" si="4"/>
        <v>0</v>
      </c>
    </row>
    <row r="108" spans="1:19" x14ac:dyDescent="0.2">
      <c r="A108" s="20" t="s">
        <v>34</v>
      </c>
      <c r="B108" s="20" t="s">
        <v>35</v>
      </c>
      <c r="C108" s="21" t="s">
        <v>215</v>
      </c>
      <c r="D108" s="22" t="s">
        <v>36</v>
      </c>
      <c r="E108" s="22">
        <f t="shared" si="11"/>
        <v>110</v>
      </c>
      <c r="F108" s="23" t="b">
        <f t="shared" si="12"/>
        <v>0</v>
      </c>
      <c r="G108" s="23" t="b">
        <f t="shared" si="13"/>
        <v>0</v>
      </c>
      <c r="H108" s="24" t="s">
        <v>37</v>
      </c>
      <c r="I108" s="20" t="s">
        <v>35</v>
      </c>
      <c r="J108" s="11" t="s">
        <v>216</v>
      </c>
      <c r="K108" s="22" t="s">
        <v>36</v>
      </c>
      <c r="L108" s="22">
        <f t="shared" si="14"/>
        <v>109</v>
      </c>
      <c r="M108" s="23" t="b">
        <f t="shared" si="15"/>
        <v>0</v>
      </c>
      <c r="N108" s="23" t="b">
        <f t="shared" si="16"/>
        <v>0</v>
      </c>
      <c r="O108" s="23" t="s">
        <v>38</v>
      </c>
      <c r="P108" s="11" t="s">
        <v>217</v>
      </c>
      <c r="Q108" s="22" t="b">
        <f t="shared" si="4"/>
        <v>0</v>
      </c>
    </row>
    <row r="109" spans="1:19" x14ac:dyDescent="0.2">
      <c r="A109" s="20" t="s">
        <v>34</v>
      </c>
      <c r="B109" s="20" t="s">
        <v>35</v>
      </c>
      <c r="C109" s="21" t="s">
        <v>218</v>
      </c>
      <c r="D109" s="22" t="s">
        <v>36</v>
      </c>
      <c r="E109" s="22">
        <f t="shared" si="11"/>
        <v>45</v>
      </c>
      <c r="F109" s="23" t="b">
        <f t="shared" si="12"/>
        <v>0</v>
      </c>
      <c r="G109" s="23" t="b">
        <f t="shared" si="13"/>
        <v>0</v>
      </c>
      <c r="H109" s="24" t="s">
        <v>37</v>
      </c>
      <c r="I109" s="20" t="s">
        <v>35</v>
      </c>
      <c r="J109" s="11" t="s">
        <v>219</v>
      </c>
      <c r="K109" s="22" t="s">
        <v>36</v>
      </c>
      <c r="L109" s="22">
        <f t="shared" si="14"/>
        <v>111</v>
      </c>
      <c r="M109" s="23" t="b">
        <f t="shared" si="15"/>
        <v>0</v>
      </c>
      <c r="N109" s="23" t="b">
        <f t="shared" si="16"/>
        <v>0</v>
      </c>
      <c r="O109" s="23" t="s">
        <v>38</v>
      </c>
      <c r="P109" s="11" t="s">
        <v>216</v>
      </c>
      <c r="Q109" s="22" t="b">
        <f t="shared" si="4"/>
        <v>0</v>
      </c>
    </row>
    <row r="110" spans="1:19" x14ac:dyDescent="0.2">
      <c r="A110" s="20" t="s">
        <v>34</v>
      </c>
      <c r="B110" s="20" t="s">
        <v>35</v>
      </c>
      <c r="C110" s="11" t="s">
        <v>200</v>
      </c>
      <c r="D110" s="22" t="s">
        <v>36</v>
      </c>
      <c r="E110" s="22">
        <f t="shared" si="11"/>
        <v>41</v>
      </c>
      <c r="F110" s="23" t="b">
        <f t="shared" si="12"/>
        <v>0</v>
      </c>
      <c r="G110" s="23" t="b">
        <f t="shared" si="13"/>
        <v>0</v>
      </c>
      <c r="H110" s="24" t="s">
        <v>37</v>
      </c>
      <c r="I110" s="20" t="s">
        <v>35</v>
      </c>
      <c r="J110" s="11" t="s">
        <v>220</v>
      </c>
      <c r="K110" s="22" t="s">
        <v>36</v>
      </c>
      <c r="L110" s="22">
        <f t="shared" si="14"/>
        <v>13</v>
      </c>
      <c r="M110" s="23" t="b">
        <f t="shared" si="15"/>
        <v>0</v>
      </c>
      <c r="N110" s="23" t="b">
        <f t="shared" si="16"/>
        <v>0</v>
      </c>
      <c r="O110" s="23" t="s">
        <v>38</v>
      </c>
      <c r="P110" s="11" t="s">
        <v>215</v>
      </c>
      <c r="Q110" s="22" t="b">
        <f t="shared" si="4"/>
        <v>0</v>
      </c>
    </row>
    <row r="111" spans="1:19" x14ac:dyDescent="0.2">
      <c r="A111" s="20" t="s">
        <v>34</v>
      </c>
      <c r="B111" s="20" t="s">
        <v>35</v>
      </c>
      <c r="C111" s="21" t="s">
        <v>193</v>
      </c>
      <c r="D111" s="22" t="s">
        <v>36</v>
      </c>
      <c r="E111" s="22">
        <f t="shared" si="11"/>
        <v>94</v>
      </c>
      <c r="F111" s="23" t="b">
        <f t="shared" si="12"/>
        <v>0</v>
      </c>
      <c r="G111" s="23" t="b">
        <f t="shared" si="13"/>
        <v>0</v>
      </c>
      <c r="H111" s="24" t="s">
        <v>37</v>
      </c>
      <c r="I111" s="20" t="s">
        <v>51</v>
      </c>
      <c r="J111" s="11" t="s">
        <v>221</v>
      </c>
      <c r="K111" s="22" t="s">
        <v>36</v>
      </c>
      <c r="L111" s="22">
        <f t="shared" si="14"/>
        <v>53</v>
      </c>
      <c r="M111" s="23" t="b">
        <f t="shared" si="15"/>
        <v>0</v>
      </c>
      <c r="N111" s="23" t="b">
        <f t="shared" si="16"/>
        <v>1</v>
      </c>
      <c r="O111" s="23" t="s">
        <v>38</v>
      </c>
      <c r="P111" s="11" t="s">
        <v>219</v>
      </c>
      <c r="Q111" s="22" t="b">
        <f t="shared" si="4"/>
        <v>0</v>
      </c>
    </row>
    <row r="112" spans="1:19" x14ac:dyDescent="0.2">
      <c r="A112" s="20" t="s">
        <v>34</v>
      </c>
      <c r="B112" s="20" t="s">
        <v>35</v>
      </c>
      <c r="C112" s="21" t="s">
        <v>222</v>
      </c>
      <c r="D112" s="22" t="s">
        <v>36</v>
      </c>
      <c r="E112" s="22">
        <f t="shared" si="11"/>
        <v>114</v>
      </c>
      <c r="F112" s="23" t="b">
        <f t="shared" si="12"/>
        <v>0</v>
      </c>
      <c r="G112" s="23" t="b">
        <f t="shared" si="13"/>
        <v>0</v>
      </c>
      <c r="H112" s="24" t="s">
        <v>37</v>
      </c>
      <c r="I112" s="20" t="s">
        <v>35</v>
      </c>
      <c r="J112" s="11" t="s">
        <v>223</v>
      </c>
      <c r="K112" s="22" t="s">
        <v>36</v>
      </c>
      <c r="L112" s="22">
        <f t="shared" si="14"/>
        <v>113</v>
      </c>
      <c r="M112" s="23" t="b">
        <f t="shared" si="15"/>
        <v>0</v>
      </c>
      <c r="N112" s="23" t="b">
        <f t="shared" si="16"/>
        <v>0</v>
      </c>
      <c r="O112" s="23" t="s">
        <v>38</v>
      </c>
      <c r="P112" s="11" t="s">
        <v>224</v>
      </c>
      <c r="Q112" s="22" t="b">
        <f t="shared" si="4"/>
        <v>0</v>
      </c>
    </row>
    <row r="113" spans="1:21" x14ac:dyDescent="0.2">
      <c r="A113" s="20" t="s">
        <v>34</v>
      </c>
      <c r="B113" s="20" t="s">
        <v>35</v>
      </c>
      <c r="C113" s="21" t="s">
        <v>225</v>
      </c>
      <c r="D113" s="22" t="s">
        <v>36</v>
      </c>
      <c r="E113" s="22">
        <f t="shared" si="11"/>
        <v>116</v>
      </c>
      <c r="F113" s="23" t="b">
        <f t="shared" si="12"/>
        <v>0</v>
      </c>
      <c r="G113" s="23" t="b">
        <f t="shared" si="13"/>
        <v>0</v>
      </c>
      <c r="H113" s="24" t="s">
        <v>37</v>
      </c>
      <c r="I113" s="20" t="s">
        <v>35</v>
      </c>
      <c r="J113" s="11" t="s">
        <v>226</v>
      </c>
      <c r="K113" s="22" t="s">
        <v>36</v>
      </c>
      <c r="L113" s="22">
        <f t="shared" si="14"/>
        <v>115</v>
      </c>
      <c r="M113" s="23" t="b">
        <f t="shared" si="15"/>
        <v>0</v>
      </c>
      <c r="N113" s="23" t="b">
        <f t="shared" si="16"/>
        <v>0</v>
      </c>
      <c r="O113" s="23" t="s">
        <v>38</v>
      </c>
      <c r="P113" s="11" t="s">
        <v>223</v>
      </c>
      <c r="Q113" s="22" t="b">
        <f t="shared" si="4"/>
        <v>0</v>
      </c>
    </row>
    <row r="114" spans="1:21" x14ac:dyDescent="0.2">
      <c r="A114" s="20" t="s">
        <v>34</v>
      </c>
      <c r="B114" s="20" t="s">
        <v>35</v>
      </c>
      <c r="C114" s="21" t="s">
        <v>218</v>
      </c>
      <c r="D114" s="22" t="s">
        <v>36</v>
      </c>
      <c r="E114" s="22">
        <f t="shared" si="11"/>
        <v>45</v>
      </c>
      <c r="F114" s="23" t="b">
        <f t="shared" si="12"/>
        <v>0</v>
      </c>
      <c r="G114" s="23" t="b">
        <f t="shared" si="13"/>
        <v>0</v>
      </c>
      <c r="H114" s="24" t="s">
        <v>37</v>
      </c>
      <c r="I114" s="20" t="s">
        <v>35</v>
      </c>
      <c r="J114" s="11" t="s">
        <v>213</v>
      </c>
      <c r="K114" s="22" t="s">
        <v>36</v>
      </c>
      <c r="L114" s="22">
        <f t="shared" si="14"/>
        <v>61</v>
      </c>
      <c r="M114" s="23" t="b">
        <f t="shared" si="15"/>
        <v>1</v>
      </c>
      <c r="N114" s="23" t="b">
        <f t="shared" si="16"/>
        <v>1</v>
      </c>
      <c r="O114" s="23" t="s">
        <v>38</v>
      </c>
      <c r="P114" s="11" t="s">
        <v>222</v>
      </c>
      <c r="Q114" s="22" t="b">
        <f t="shared" si="4"/>
        <v>0</v>
      </c>
    </row>
    <row r="115" spans="1:21" x14ac:dyDescent="0.2">
      <c r="A115" s="20" t="s">
        <v>34</v>
      </c>
      <c r="B115" s="20" t="s">
        <v>35</v>
      </c>
      <c r="C115" s="21" t="s">
        <v>227</v>
      </c>
      <c r="D115" s="22" t="s">
        <v>36</v>
      </c>
      <c r="E115" s="22">
        <f t="shared" si="11"/>
        <v>46</v>
      </c>
      <c r="F115" s="23" t="b">
        <f t="shared" si="12"/>
        <v>0</v>
      </c>
      <c r="G115" s="23" t="b">
        <f t="shared" si="13"/>
        <v>0</v>
      </c>
      <c r="H115" s="24" t="s">
        <v>37</v>
      </c>
      <c r="I115" s="20" t="s">
        <v>35</v>
      </c>
      <c r="J115" s="11" t="s">
        <v>228</v>
      </c>
      <c r="K115" s="22" t="s">
        <v>36</v>
      </c>
      <c r="L115" s="22">
        <f t="shared" si="14"/>
        <v>14</v>
      </c>
      <c r="M115" s="23" t="b">
        <f t="shared" si="15"/>
        <v>0</v>
      </c>
      <c r="N115" s="23" t="b">
        <f t="shared" si="16"/>
        <v>0</v>
      </c>
      <c r="O115" s="23" t="s">
        <v>38</v>
      </c>
      <c r="P115" s="11" t="s">
        <v>226</v>
      </c>
      <c r="Q115" s="22" t="b">
        <f t="shared" si="4"/>
        <v>0</v>
      </c>
    </row>
    <row r="116" spans="1:21" x14ac:dyDescent="0.2">
      <c r="A116" s="20" t="s">
        <v>34</v>
      </c>
      <c r="B116" s="20" t="s">
        <v>35</v>
      </c>
      <c r="C116" s="21" t="s">
        <v>193</v>
      </c>
      <c r="D116" s="22" t="s">
        <v>36</v>
      </c>
      <c r="E116" s="22">
        <f t="shared" si="11"/>
        <v>94</v>
      </c>
      <c r="F116" s="23" t="b">
        <f t="shared" si="12"/>
        <v>0</v>
      </c>
      <c r="G116" s="23" t="b">
        <f t="shared" si="13"/>
        <v>0</v>
      </c>
      <c r="H116" s="24" t="s">
        <v>37</v>
      </c>
      <c r="I116" s="20" t="s">
        <v>35</v>
      </c>
      <c r="J116" s="11" t="s">
        <v>221</v>
      </c>
      <c r="K116" s="22" t="s">
        <v>36</v>
      </c>
      <c r="L116" s="22">
        <f t="shared" si="14"/>
        <v>53</v>
      </c>
      <c r="M116" s="23" t="b">
        <f t="shared" si="15"/>
        <v>0</v>
      </c>
      <c r="N116" s="23" t="b">
        <f t="shared" si="16"/>
        <v>0</v>
      </c>
      <c r="O116" s="23" t="s">
        <v>38</v>
      </c>
      <c r="P116" s="11" t="s">
        <v>225</v>
      </c>
      <c r="Q116" s="22" t="b">
        <f t="shared" si="4"/>
        <v>0</v>
      </c>
    </row>
    <row r="117" spans="1:21" x14ac:dyDescent="0.2">
      <c r="A117" s="20" t="s">
        <v>34</v>
      </c>
      <c r="B117" s="20" t="s">
        <v>35</v>
      </c>
      <c r="C117" s="21" t="s">
        <v>229</v>
      </c>
      <c r="D117" s="22" t="s">
        <v>36</v>
      </c>
      <c r="E117" s="22">
        <f t="shared" si="11"/>
        <v>120</v>
      </c>
      <c r="F117" s="23" t="b">
        <f t="shared" si="12"/>
        <v>0</v>
      </c>
      <c r="G117" s="23" t="b">
        <f t="shared" si="13"/>
        <v>0</v>
      </c>
      <c r="H117" s="24" t="s">
        <v>37</v>
      </c>
      <c r="I117" s="20" t="s">
        <v>35</v>
      </c>
      <c r="J117" s="11" t="s">
        <v>230</v>
      </c>
      <c r="K117" s="22" t="s">
        <v>36</v>
      </c>
      <c r="L117" s="22">
        <f t="shared" si="14"/>
        <v>118</v>
      </c>
      <c r="M117" s="23" t="b">
        <f t="shared" si="15"/>
        <v>0</v>
      </c>
      <c r="N117" s="23" t="b">
        <f t="shared" si="16"/>
        <v>0</v>
      </c>
      <c r="O117" s="23" t="s">
        <v>38</v>
      </c>
      <c r="P117" s="11" t="s">
        <v>231</v>
      </c>
      <c r="Q117" s="22" t="b">
        <f t="shared" si="4"/>
        <v>0</v>
      </c>
      <c r="U117" t="s">
        <v>232</v>
      </c>
    </row>
    <row r="118" spans="1:21" x14ac:dyDescent="0.2">
      <c r="A118" s="20" t="s">
        <v>34</v>
      </c>
      <c r="B118" s="20" t="s">
        <v>51</v>
      </c>
      <c r="C118" s="21" t="s">
        <v>228</v>
      </c>
      <c r="D118" s="22" t="s">
        <v>36</v>
      </c>
      <c r="E118" s="22">
        <f t="shared" si="11"/>
        <v>14</v>
      </c>
      <c r="F118" s="23" t="b">
        <f t="shared" si="12"/>
        <v>0</v>
      </c>
      <c r="G118" s="23" t="b">
        <f>IF(B118="(",F118,NOT(F118))</f>
        <v>1</v>
      </c>
      <c r="H118" s="24" t="s">
        <v>37</v>
      </c>
      <c r="I118" s="20" t="s">
        <v>35</v>
      </c>
      <c r="J118" s="11" t="s">
        <v>233</v>
      </c>
      <c r="K118" s="22" t="s">
        <v>36</v>
      </c>
      <c r="L118" s="22">
        <f t="shared" si="14"/>
        <v>119</v>
      </c>
      <c r="M118" s="23" t="b">
        <f t="shared" si="15"/>
        <v>0</v>
      </c>
      <c r="N118" s="23" t="b">
        <f>IF(I118="(",M118,NOT(M118))</f>
        <v>0</v>
      </c>
      <c r="O118" s="23" t="s">
        <v>38</v>
      </c>
      <c r="P118" s="11" t="s">
        <v>230</v>
      </c>
      <c r="Q118" s="22" t="b">
        <f>IF(OR(G118=0,N118=0),0,IF(H118="ou",OR(G118,N118),AND(G118,N118)))</f>
        <v>0</v>
      </c>
    </row>
    <row r="119" spans="1:21" x14ac:dyDescent="0.2">
      <c r="A119" s="20" t="s">
        <v>34</v>
      </c>
      <c r="B119" s="20" t="s">
        <v>35</v>
      </c>
      <c r="C119" s="21" t="s">
        <v>234</v>
      </c>
      <c r="D119" s="22" t="s">
        <v>36</v>
      </c>
      <c r="E119" s="22">
        <f t="shared" si="11"/>
        <v>47</v>
      </c>
      <c r="F119" s="23" t="b">
        <f t="shared" si="12"/>
        <v>0</v>
      </c>
      <c r="G119" s="23" t="b">
        <f t="shared" si="13"/>
        <v>0</v>
      </c>
      <c r="H119" s="24" t="s">
        <v>37</v>
      </c>
      <c r="I119" s="20" t="s">
        <v>35</v>
      </c>
      <c r="J119" s="11" t="s">
        <v>235</v>
      </c>
      <c r="K119" s="22" t="s">
        <v>36</v>
      </c>
      <c r="L119" s="22">
        <f t="shared" si="14"/>
        <v>121</v>
      </c>
      <c r="M119" s="23" t="b">
        <f t="shared" si="15"/>
        <v>0</v>
      </c>
      <c r="N119" s="23" t="b">
        <f t="shared" si="16"/>
        <v>0</v>
      </c>
      <c r="O119" s="23" t="s">
        <v>38</v>
      </c>
      <c r="P119" s="11" t="s">
        <v>233</v>
      </c>
      <c r="Q119" s="22" t="b">
        <f t="shared" si="4"/>
        <v>0</v>
      </c>
      <c r="U119" t="s">
        <v>236</v>
      </c>
    </row>
    <row r="120" spans="1:21" x14ac:dyDescent="0.2">
      <c r="A120" s="20" t="s">
        <v>34</v>
      </c>
      <c r="B120" s="20" t="s">
        <v>35</v>
      </c>
      <c r="C120" s="21" t="s">
        <v>218</v>
      </c>
      <c r="D120" s="22" t="s">
        <v>36</v>
      </c>
      <c r="E120" s="22">
        <f t="shared" si="11"/>
        <v>45</v>
      </c>
      <c r="F120" s="23" t="b">
        <f t="shared" si="12"/>
        <v>0</v>
      </c>
      <c r="G120" s="23" t="b">
        <f t="shared" si="13"/>
        <v>0</v>
      </c>
      <c r="H120" s="24" t="s">
        <v>37</v>
      </c>
      <c r="I120" s="20" t="s">
        <v>35</v>
      </c>
      <c r="J120" s="11" t="s">
        <v>213</v>
      </c>
      <c r="K120" s="22" t="s">
        <v>36</v>
      </c>
      <c r="L120" s="22">
        <f t="shared" si="14"/>
        <v>61</v>
      </c>
      <c r="M120" s="23" t="b">
        <f t="shared" si="15"/>
        <v>1</v>
      </c>
      <c r="N120" s="23" t="b">
        <f t="shared" si="16"/>
        <v>1</v>
      </c>
      <c r="O120" s="23" t="s">
        <v>38</v>
      </c>
      <c r="P120" s="11" t="s">
        <v>229</v>
      </c>
      <c r="Q120" s="22" t="b">
        <f t="shared" si="4"/>
        <v>0</v>
      </c>
      <c r="U120" t="s">
        <v>237</v>
      </c>
    </row>
    <row r="121" spans="1:21" x14ac:dyDescent="0.2">
      <c r="A121" s="20" t="s">
        <v>34</v>
      </c>
      <c r="B121" s="20" t="s">
        <v>35</v>
      </c>
      <c r="C121" s="21" t="s">
        <v>193</v>
      </c>
      <c r="D121" s="22" t="s">
        <v>36</v>
      </c>
      <c r="E121" s="22">
        <f t="shared" si="11"/>
        <v>94</v>
      </c>
      <c r="F121" s="23" t="b">
        <f t="shared" si="12"/>
        <v>0</v>
      </c>
      <c r="G121" s="23" t="b">
        <f t="shared" si="13"/>
        <v>0</v>
      </c>
      <c r="H121" s="24" t="s">
        <v>37</v>
      </c>
      <c r="I121" s="20" t="s">
        <v>35</v>
      </c>
      <c r="J121" s="11" t="s">
        <v>221</v>
      </c>
      <c r="K121" s="22" t="s">
        <v>36</v>
      </c>
      <c r="L121" s="22">
        <f t="shared" si="14"/>
        <v>53</v>
      </c>
      <c r="M121" s="23" t="b">
        <f t="shared" si="15"/>
        <v>0</v>
      </c>
      <c r="N121" s="23" t="b">
        <f t="shared" si="16"/>
        <v>0</v>
      </c>
      <c r="O121" s="23" t="s">
        <v>38</v>
      </c>
      <c r="P121" s="11" t="s">
        <v>235</v>
      </c>
      <c r="Q121" s="22" t="b">
        <f t="shared" si="4"/>
        <v>0</v>
      </c>
      <c r="U121" t="s">
        <v>238</v>
      </c>
    </row>
    <row r="122" spans="1:21" x14ac:dyDescent="0.2">
      <c r="A122" s="20" t="s">
        <v>34</v>
      </c>
      <c r="B122" s="20" t="s">
        <v>35</v>
      </c>
      <c r="C122" s="21" t="s">
        <v>239</v>
      </c>
      <c r="D122" s="22" t="s">
        <v>36</v>
      </c>
      <c r="E122" s="22">
        <f t="shared" si="11"/>
        <v>124</v>
      </c>
      <c r="F122" s="23" t="b">
        <f t="shared" si="12"/>
        <v>0</v>
      </c>
      <c r="G122" s="23" t="b">
        <f t="shared" si="13"/>
        <v>0</v>
      </c>
      <c r="H122" s="24" t="s">
        <v>37</v>
      </c>
      <c r="I122" s="20" t="s">
        <v>35</v>
      </c>
      <c r="J122" s="11" t="s">
        <v>240</v>
      </c>
      <c r="K122" s="22" t="s">
        <v>36</v>
      </c>
      <c r="L122" s="22">
        <f t="shared" si="14"/>
        <v>123</v>
      </c>
      <c r="M122" s="23" t="b">
        <f t="shared" si="15"/>
        <v>0</v>
      </c>
      <c r="N122" s="23" t="b">
        <f t="shared" si="16"/>
        <v>0</v>
      </c>
      <c r="O122" s="23" t="s">
        <v>38</v>
      </c>
      <c r="P122" s="11" t="s">
        <v>241</v>
      </c>
      <c r="Q122" s="22" t="b">
        <f t="shared" si="4"/>
        <v>0</v>
      </c>
      <c r="U122" t="s">
        <v>242</v>
      </c>
    </row>
    <row r="123" spans="1:21" x14ac:dyDescent="0.2">
      <c r="A123" s="20" t="s">
        <v>34</v>
      </c>
      <c r="B123" s="20" t="s">
        <v>35</v>
      </c>
      <c r="C123" s="21" t="s">
        <v>189</v>
      </c>
      <c r="D123" s="22" t="s">
        <v>36</v>
      </c>
      <c r="E123" s="22">
        <f t="shared" si="11"/>
        <v>48</v>
      </c>
      <c r="F123" s="23" t="b">
        <f t="shared" si="12"/>
        <v>0</v>
      </c>
      <c r="G123" s="23" t="b">
        <f t="shared" si="13"/>
        <v>0</v>
      </c>
      <c r="H123" s="24" t="s">
        <v>37</v>
      </c>
      <c r="I123" s="20" t="s">
        <v>35</v>
      </c>
      <c r="J123" s="11" t="s">
        <v>243</v>
      </c>
      <c r="K123" s="22" t="s">
        <v>36</v>
      </c>
      <c r="L123" s="22">
        <f t="shared" si="14"/>
        <v>15</v>
      </c>
      <c r="M123" s="23" t="b">
        <f t="shared" si="15"/>
        <v>0</v>
      </c>
      <c r="N123" s="23" t="b">
        <f t="shared" si="16"/>
        <v>0</v>
      </c>
      <c r="O123" s="23" t="s">
        <v>38</v>
      </c>
      <c r="P123" s="11" t="s">
        <v>240</v>
      </c>
      <c r="Q123" s="22" t="b">
        <f t="shared" si="4"/>
        <v>0</v>
      </c>
      <c r="R123" t="str">
        <f>P123</f>
        <v>cephalopode2</v>
      </c>
      <c r="U123" s="28" t="s">
        <v>244</v>
      </c>
    </row>
    <row r="124" spans="1:21" x14ac:dyDescent="0.2">
      <c r="A124" s="20" t="s">
        <v>34</v>
      </c>
      <c r="B124" s="20" t="s">
        <v>35</v>
      </c>
      <c r="C124" s="21" t="s">
        <v>173</v>
      </c>
      <c r="D124" s="22" t="s">
        <v>36</v>
      </c>
      <c r="E124" s="22">
        <f t="shared" si="11"/>
        <v>49</v>
      </c>
      <c r="F124" s="23" t="b">
        <f t="shared" si="12"/>
        <v>0</v>
      </c>
      <c r="G124" s="23" t="b">
        <f t="shared" si="13"/>
        <v>0</v>
      </c>
      <c r="H124" s="24" t="s">
        <v>37</v>
      </c>
      <c r="I124" s="20" t="s">
        <v>35</v>
      </c>
      <c r="J124" s="11" t="s">
        <v>245</v>
      </c>
      <c r="K124" s="22" t="s">
        <v>36</v>
      </c>
      <c r="L124" s="22">
        <f t="shared" si="14"/>
        <v>16</v>
      </c>
      <c r="M124" s="23" t="b">
        <f t="shared" si="15"/>
        <v>0</v>
      </c>
      <c r="N124" s="23" t="b">
        <f t="shared" si="16"/>
        <v>0</v>
      </c>
      <c r="O124" s="23" t="s">
        <v>38</v>
      </c>
      <c r="P124" s="11" t="s">
        <v>239</v>
      </c>
      <c r="Q124" s="22" t="b">
        <f t="shared" si="4"/>
        <v>0</v>
      </c>
      <c r="U124" t="s">
        <v>246</v>
      </c>
    </row>
    <row r="125" spans="1:21" x14ac:dyDescent="0.2">
      <c r="A125" s="20"/>
      <c r="B125" s="20"/>
      <c r="C125" s="21"/>
      <c r="D125" s="22"/>
      <c r="E125" s="22"/>
      <c r="F125" s="23"/>
      <c r="G125" s="23"/>
      <c r="H125" s="24"/>
      <c r="I125" s="20"/>
      <c r="J125" s="11"/>
      <c r="K125" s="22"/>
      <c r="L125" s="22"/>
      <c r="M125" s="23"/>
      <c r="N125" s="23"/>
      <c r="O125" s="23"/>
      <c r="P125" s="11"/>
      <c r="Q125" s="22">
        <f t="shared" si="4"/>
        <v>0</v>
      </c>
    </row>
    <row r="126" spans="1:21" x14ac:dyDescent="0.2">
      <c r="A126" s="20"/>
      <c r="B126" s="20"/>
      <c r="C126" s="21"/>
      <c r="D126" s="22"/>
      <c r="E126" s="22"/>
      <c r="F126" s="23"/>
      <c r="G126" s="23"/>
      <c r="H126" s="24"/>
      <c r="I126" s="20"/>
      <c r="J126" s="11"/>
      <c r="K126" s="22"/>
      <c r="L126" s="22"/>
      <c r="M126" s="23"/>
      <c r="N126" s="23"/>
      <c r="O126" s="23"/>
      <c r="P126" s="11"/>
      <c r="Q126" s="22">
        <f t="shared" si="4"/>
        <v>0</v>
      </c>
    </row>
    <row r="127" spans="1:21" x14ac:dyDescent="0.2">
      <c r="A127" s="20"/>
      <c r="B127" s="20"/>
      <c r="C127" s="21"/>
      <c r="D127" s="22"/>
      <c r="E127" s="22"/>
      <c r="F127" s="23"/>
      <c r="G127" s="23"/>
      <c r="H127" s="24"/>
      <c r="I127" s="20"/>
      <c r="J127" s="11"/>
      <c r="K127" s="22"/>
      <c r="L127" s="22"/>
      <c r="M127" s="23"/>
      <c r="N127" s="23"/>
      <c r="O127" s="23"/>
      <c r="P127" s="11" t="s">
        <v>236</v>
      </c>
      <c r="Q127" s="22">
        <f t="shared" si="4"/>
        <v>0</v>
      </c>
      <c r="U127" t="s">
        <v>247</v>
      </c>
    </row>
    <row r="128" spans="1:21" x14ac:dyDescent="0.2">
      <c r="A128" s="20"/>
      <c r="B128" s="20"/>
      <c r="C128" s="21"/>
      <c r="D128" s="22"/>
      <c r="E128" s="22"/>
      <c r="F128" s="23"/>
      <c r="G128" s="23"/>
      <c r="H128" s="24"/>
      <c r="I128" s="20"/>
      <c r="J128" s="11"/>
      <c r="K128" s="22"/>
      <c r="L128" s="22"/>
      <c r="M128" s="23"/>
      <c r="N128" s="23"/>
      <c r="O128" s="23"/>
      <c r="P128" s="11"/>
      <c r="Q128" s="22">
        <f t="shared" si="4"/>
        <v>0</v>
      </c>
    </row>
    <row r="129" spans="1:21" x14ac:dyDescent="0.2">
      <c r="A129" s="20" t="s">
        <v>34</v>
      </c>
      <c r="B129" s="20" t="s">
        <v>35</v>
      </c>
      <c r="C129" s="21" t="s">
        <v>248</v>
      </c>
      <c r="D129" s="22" t="s">
        <v>36</v>
      </c>
      <c r="E129" s="22">
        <f t="shared" ref="E129:E163" si="17">MATCH(C129,$P:$P,0)</f>
        <v>131</v>
      </c>
      <c r="F129" s="23" t="b">
        <f t="shared" ref="F129:F163" si="18">INDEX($Q:$Q,E129)</f>
        <v>0</v>
      </c>
      <c r="G129" s="23" t="b">
        <f t="shared" si="13"/>
        <v>0</v>
      </c>
      <c r="H129" s="24" t="s">
        <v>37</v>
      </c>
      <c r="I129" s="20" t="s">
        <v>35</v>
      </c>
      <c r="J129" s="11" t="s">
        <v>249</v>
      </c>
      <c r="K129" s="22" t="s">
        <v>36</v>
      </c>
      <c r="L129" s="22">
        <f t="shared" ref="L129:L163" si="19">MATCH(J129,$P:$P,0)</f>
        <v>130</v>
      </c>
      <c r="M129" s="23" t="b">
        <f t="shared" ref="M129:M163" si="20">INDEX($Q:$Q,L129)</f>
        <v>0</v>
      </c>
      <c r="N129" s="23" t="b">
        <f t="shared" si="16"/>
        <v>0</v>
      </c>
      <c r="O129" s="23" t="s">
        <v>38</v>
      </c>
      <c r="P129" s="11" t="s">
        <v>250</v>
      </c>
      <c r="Q129" s="22" t="b">
        <f t="shared" si="4"/>
        <v>0</v>
      </c>
    </row>
    <row r="130" spans="1:21" x14ac:dyDescent="0.2">
      <c r="A130" s="20" t="s">
        <v>34</v>
      </c>
      <c r="B130" s="20" t="s">
        <v>35</v>
      </c>
      <c r="C130" s="21" t="s">
        <v>251</v>
      </c>
      <c r="D130" s="22" t="s">
        <v>36</v>
      </c>
      <c r="E130" s="22">
        <f t="shared" si="17"/>
        <v>50</v>
      </c>
      <c r="F130" s="23" t="b">
        <f t="shared" si="18"/>
        <v>0</v>
      </c>
      <c r="G130" s="23" t="b">
        <f t="shared" si="13"/>
        <v>0</v>
      </c>
      <c r="H130" s="24" t="s">
        <v>37</v>
      </c>
      <c r="I130" s="20" t="s">
        <v>35</v>
      </c>
      <c r="J130" s="11" t="s">
        <v>252</v>
      </c>
      <c r="K130" s="22" t="s">
        <v>36</v>
      </c>
      <c r="L130" s="22">
        <f t="shared" si="19"/>
        <v>17</v>
      </c>
      <c r="M130" s="23" t="b">
        <f t="shared" si="20"/>
        <v>0</v>
      </c>
      <c r="N130" s="23" t="b">
        <f t="shared" si="16"/>
        <v>0</v>
      </c>
      <c r="O130" s="23" t="s">
        <v>38</v>
      </c>
      <c r="P130" s="11" t="s">
        <v>249</v>
      </c>
      <c r="Q130" s="22" t="b">
        <f>IF(OR(G130=0,N130=0),0,IF(H130="ou",OR(G130,N130),AND(G130,N130)))</f>
        <v>0</v>
      </c>
      <c r="R130" t="str">
        <f>P130</f>
        <v>chimpanze2</v>
      </c>
      <c r="U130" t="s">
        <v>253</v>
      </c>
    </row>
    <row r="131" spans="1:21" x14ac:dyDescent="0.2">
      <c r="A131" s="20" t="s">
        <v>34</v>
      </c>
      <c r="B131" s="20" t="s">
        <v>35</v>
      </c>
      <c r="C131" s="21" t="s">
        <v>193</v>
      </c>
      <c r="D131" s="22" t="s">
        <v>36</v>
      </c>
      <c r="E131" s="22">
        <f t="shared" si="17"/>
        <v>94</v>
      </c>
      <c r="F131" s="23" t="b">
        <f t="shared" si="18"/>
        <v>0</v>
      </c>
      <c r="G131" s="23" t="b">
        <f t="shared" si="13"/>
        <v>0</v>
      </c>
      <c r="H131" s="24" t="s">
        <v>37</v>
      </c>
      <c r="I131" s="20" t="s">
        <v>35</v>
      </c>
      <c r="J131" s="11" t="s">
        <v>254</v>
      </c>
      <c r="K131" s="22" t="s">
        <v>36</v>
      </c>
      <c r="L131" s="22">
        <f t="shared" si="19"/>
        <v>18</v>
      </c>
      <c r="M131" s="23" t="b">
        <f t="shared" si="20"/>
        <v>0</v>
      </c>
      <c r="N131" s="23" t="b">
        <f t="shared" si="16"/>
        <v>0</v>
      </c>
      <c r="O131" s="23" t="s">
        <v>38</v>
      </c>
      <c r="P131" s="11" t="s">
        <v>248</v>
      </c>
      <c r="Q131" s="22" t="b">
        <f t="shared" si="4"/>
        <v>0</v>
      </c>
      <c r="U131" t="s">
        <v>255</v>
      </c>
    </row>
    <row r="132" spans="1:21" x14ac:dyDescent="0.2">
      <c r="A132" s="20" t="s">
        <v>34</v>
      </c>
      <c r="B132" s="20" t="s">
        <v>35</v>
      </c>
      <c r="C132" s="21" t="s">
        <v>256</v>
      </c>
      <c r="D132" s="22" t="s">
        <v>36</v>
      </c>
      <c r="E132" s="22">
        <f t="shared" si="17"/>
        <v>134</v>
      </c>
      <c r="F132" s="23" t="b">
        <f t="shared" si="18"/>
        <v>0</v>
      </c>
      <c r="G132" s="23" t="b">
        <f t="shared" si="13"/>
        <v>0</v>
      </c>
      <c r="H132" s="24" t="s">
        <v>37</v>
      </c>
      <c r="I132" s="20" t="s">
        <v>35</v>
      </c>
      <c r="J132" s="11" t="s">
        <v>257</v>
      </c>
      <c r="K132" s="22" t="s">
        <v>36</v>
      </c>
      <c r="L132" s="22">
        <f t="shared" si="19"/>
        <v>133</v>
      </c>
      <c r="M132" s="23" t="b">
        <f t="shared" si="20"/>
        <v>0</v>
      </c>
      <c r="N132" s="23" t="b">
        <f t="shared" si="16"/>
        <v>0</v>
      </c>
      <c r="O132" s="23" t="s">
        <v>38</v>
      </c>
      <c r="P132" s="11" t="s">
        <v>258</v>
      </c>
      <c r="Q132" s="22" t="b">
        <f t="shared" si="4"/>
        <v>0</v>
      </c>
    </row>
    <row r="133" spans="1:21" x14ac:dyDescent="0.2">
      <c r="A133" s="20" t="s">
        <v>34</v>
      </c>
      <c r="B133" s="20" t="s">
        <v>35</v>
      </c>
      <c r="C133" s="21" t="s">
        <v>259</v>
      </c>
      <c r="D133" s="22" t="s">
        <v>36</v>
      </c>
      <c r="E133" s="22">
        <f t="shared" si="17"/>
        <v>51</v>
      </c>
      <c r="F133" s="23" t="b">
        <f t="shared" si="18"/>
        <v>0</v>
      </c>
      <c r="G133" s="23" t="b">
        <f t="shared" si="13"/>
        <v>0</v>
      </c>
      <c r="H133" s="24" t="s">
        <v>37</v>
      </c>
      <c r="I133" s="20" t="s">
        <v>35</v>
      </c>
      <c r="J133" s="11" t="s">
        <v>260</v>
      </c>
      <c r="K133" s="22" t="s">
        <v>36</v>
      </c>
      <c r="L133" s="22">
        <f t="shared" si="19"/>
        <v>57</v>
      </c>
      <c r="M133" s="23" t="b">
        <f t="shared" si="20"/>
        <v>0</v>
      </c>
      <c r="N133" s="23" t="b">
        <f t="shared" si="16"/>
        <v>0</v>
      </c>
      <c r="O133" s="23" t="s">
        <v>38</v>
      </c>
      <c r="P133" s="11" t="s">
        <v>257</v>
      </c>
      <c r="Q133" s="22" t="b">
        <f t="shared" si="4"/>
        <v>0</v>
      </c>
      <c r="U133" t="s">
        <v>261</v>
      </c>
    </row>
    <row r="134" spans="1:21" x14ac:dyDescent="0.2">
      <c r="A134" s="20" t="s">
        <v>34</v>
      </c>
      <c r="B134" s="20" t="s">
        <v>35</v>
      </c>
      <c r="C134" s="21" t="s">
        <v>193</v>
      </c>
      <c r="D134" s="22" t="s">
        <v>36</v>
      </c>
      <c r="E134" s="22">
        <f t="shared" si="17"/>
        <v>94</v>
      </c>
      <c r="F134" s="23" t="b">
        <f t="shared" si="18"/>
        <v>0</v>
      </c>
      <c r="G134" s="23" t="b">
        <f t="shared" si="13"/>
        <v>0</v>
      </c>
      <c r="H134" s="24" t="s">
        <v>37</v>
      </c>
      <c r="I134" s="20" t="s">
        <v>35</v>
      </c>
      <c r="J134" s="11" t="s">
        <v>254</v>
      </c>
      <c r="K134" s="22" t="s">
        <v>36</v>
      </c>
      <c r="L134" s="22">
        <f t="shared" si="19"/>
        <v>18</v>
      </c>
      <c r="M134" s="23" t="b">
        <f t="shared" si="20"/>
        <v>0</v>
      </c>
      <c r="N134" s="23" t="b">
        <f t="shared" si="16"/>
        <v>0</v>
      </c>
      <c r="O134" s="23" t="s">
        <v>38</v>
      </c>
      <c r="P134" s="11" t="s">
        <v>256</v>
      </c>
      <c r="Q134" s="22" t="b">
        <f t="shared" si="4"/>
        <v>0</v>
      </c>
      <c r="U134" t="s">
        <v>262</v>
      </c>
    </row>
    <row r="135" spans="1:21" x14ac:dyDescent="0.2">
      <c r="A135" s="20" t="s">
        <v>34</v>
      </c>
      <c r="B135" s="20" t="s">
        <v>35</v>
      </c>
      <c r="C135" s="21" t="s">
        <v>217</v>
      </c>
      <c r="D135" s="22" t="s">
        <v>36</v>
      </c>
      <c r="E135" s="22">
        <f t="shared" si="17"/>
        <v>108</v>
      </c>
      <c r="F135" s="23" t="b">
        <f t="shared" si="18"/>
        <v>0</v>
      </c>
      <c r="G135" s="23" t="b">
        <f t="shared" si="13"/>
        <v>0</v>
      </c>
      <c r="H135" s="24" t="s">
        <v>37</v>
      </c>
      <c r="I135" s="20" t="s">
        <v>35</v>
      </c>
      <c r="J135" s="11" t="s">
        <v>263</v>
      </c>
      <c r="K135" s="22" t="s">
        <v>36</v>
      </c>
      <c r="L135" s="22">
        <f t="shared" si="19"/>
        <v>52</v>
      </c>
      <c r="M135" s="23" t="b">
        <f t="shared" si="20"/>
        <v>0</v>
      </c>
      <c r="N135" s="23" t="b">
        <f t="shared" si="16"/>
        <v>0</v>
      </c>
      <c r="O135" s="23" t="s">
        <v>38</v>
      </c>
      <c r="P135" s="11" t="s">
        <v>264</v>
      </c>
      <c r="Q135" s="22" t="b">
        <f t="shared" si="4"/>
        <v>0</v>
      </c>
      <c r="R135" t="str">
        <f>P135</f>
        <v>cochon_dinde</v>
      </c>
      <c r="U135" t="s">
        <v>265</v>
      </c>
    </row>
    <row r="136" spans="1:21" x14ac:dyDescent="0.2">
      <c r="A136" s="20" t="s">
        <v>34</v>
      </c>
      <c r="B136" s="20" t="s">
        <v>35</v>
      </c>
      <c r="C136" s="21" t="s">
        <v>263</v>
      </c>
      <c r="D136" s="22" t="s">
        <v>36</v>
      </c>
      <c r="E136" s="22">
        <f t="shared" si="17"/>
        <v>52</v>
      </c>
      <c r="F136" s="23" t="b">
        <f t="shared" si="18"/>
        <v>0</v>
      </c>
      <c r="G136" s="23" t="b">
        <f t="shared" si="13"/>
        <v>0</v>
      </c>
      <c r="H136" s="24" t="s">
        <v>37</v>
      </c>
      <c r="I136" s="20" t="s">
        <v>35</v>
      </c>
      <c r="J136" s="11" t="s">
        <v>266</v>
      </c>
      <c r="K136" s="22" t="s">
        <v>36</v>
      </c>
      <c r="L136" s="22">
        <f t="shared" si="19"/>
        <v>137</v>
      </c>
      <c r="M136" s="23" t="b">
        <f t="shared" si="20"/>
        <v>0</v>
      </c>
      <c r="N136" s="23" t="b">
        <f t="shared" si="16"/>
        <v>0</v>
      </c>
      <c r="O136" s="23" t="s">
        <v>38</v>
      </c>
      <c r="P136" s="11" t="s">
        <v>267</v>
      </c>
      <c r="Q136" s="22" t="b">
        <f t="shared" si="4"/>
        <v>0</v>
      </c>
      <c r="U136" t="s">
        <v>268</v>
      </c>
    </row>
    <row r="137" spans="1:21" x14ac:dyDescent="0.2">
      <c r="A137" s="20" t="s">
        <v>34</v>
      </c>
      <c r="B137" s="20" t="s">
        <v>35</v>
      </c>
      <c r="C137" s="21" t="s">
        <v>224</v>
      </c>
      <c r="D137" s="22" t="s">
        <v>36</v>
      </c>
      <c r="E137" s="22">
        <f t="shared" si="17"/>
        <v>112</v>
      </c>
      <c r="F137" s="23" t="b">
        <f t="shared" si="18"/>
        <v>0</v>
      </c>
      <c r="G137" s="23" t="b">
        <f t="shared" si="13"/>
        <v>0</v>
      </c>
      <c r="H137" s="24" t="s">
        <v>37</v>
      </c>
      <c r="I137" s="20" t="s">
        <v>35</v>
      </c>
      <c r="J137" s="11" t="s">
        <v>251</v>
      </c>
      <c r="K137" s="22" t="s">
        <v>36</v>
      </c>
      <c r="L137" s="22">
        <f t="shared" si="19"/>
        <v>50</v>
      </c>
      <c r="M137" s="23" t="b">
        <f t="shared" si="20"/>
        <v>0</v>
      </c>
      <c r="N137" s="23" t="b">
        <f t="shared" si="16"/>
        <v>0</v>
      </c>
      <c r="O137" s="23" t="s">
        <v>38</v>
      </c>
      <c r="P137" s="11" t="s">
        <v>266</v>
      </c>
      <c r="Q137" s="22" t="b">
        <f t="shared" si="4"/>
        <v>0</v>
      </c>
    </row>
    <row r="138" spans="1:21" x14ac:dyDescent="0.2">
      <c r="A138" s="20" t="s">
        <v>34</v>
      </c>
      <c r="B138" s="20" t="s">
        <v>35</v>
      </c>
      <c r="C138" s="21" t="s">
        <v>269</v>
      </c>
      <c r="D138" s="22" t="s">
        <v>36</v>
      </c>
      <c r="E138" s="22">
        <f t="shared" si="17"/>
        <v>140</v>
      </c>
      <c r="F138" s="23" t="b">
        <f t="shared" si="18"/>
        <v>0</v>
      </c>
      <c r="G138" s="23" t="b">
        <f t="shared" si="13"/>
        <v>0</v>
      </c>
      <c r="H138" s="24" t="s">
        <v>37</v>
      </c>
      <c r="I138" s="20" t="s">
        <v>35</v>
      </c>
      <c r="J138" s="11" t="s">
        <v>270</v>
      </c>
      <c r="K138" s="22" t="s">
        <v>36</v>
      </c>
      <c r="L138" s="22">
        <f t="shared" si="19"/>
        <v>139</v>
      </c>
      <c r="M138" s="23" t="b">
        <f t="shared" si="20"/>
        <v>0</v>
      </c>
      <c r="N138" s="23" t="b">
        <f t="shared" si="16"/>
        <v>0</v>
      </c>
      <c r="O138" s="23" t="s">
        <v>38</v>
      </c>
      <c r="P138" s="11" t="s">
        <v>271</v>
      </c>
      <c r="Q138" s="22" t="b">
        <f t="shared" si="4"/>
        <v>0</v>
      </c>
      <c r="R138" t="str">
        <f>P138</f>
        <v>chien</v>
      </c>
      <c r="U138" t="s">
        <v>272</v>
      </c>
    </row>
    <row r="139" spans="1:21" x14ac:dyDescent="0.2">
      <c r="A139" s="20" t="s">
        <v>34</v>
      </c>
      <c r="B139" s="20" t="s">
        <v>35</v>
      </c>
      <c r="C139" s="21" t="s">
        <v>263</v>
      </c>
      <c r="D139" s="22" t="s">
        <v>36</v>
      </c>
      <c r="E139" s="22">
        <f t="shared" si="17"/>
        <v>52</v>
      </c>
      <c r="F139" s="23" t="b">
        <f t="shared" si="18"/>
        <v>0</v>
      </c>
      <c r="G139" s="23" t="b">
        <f t="shared" si="13"/>
        <v>0</v>
      </c>
      <c r="H139" s="24" t="s">
        <v>37</v>
      </c>
      <c r="I139" s="20" t="s">
        <v>35</v>
      </c>
      <c r="J139" s="11" t="s">
        <v>273</v>
      </c>
      <c r="K139" s="22" t="s">
        <v>36</v>
      </c>
      <c r="L139" s="22">
        <f t="shared" si="19"/>
        <v>19</v>
      </c>
      <c r="M139" s="23" t="b">
        <f t="shared" si="20"/>
        <v>0</v>
      </c>
      <c r="N139" s="23" t="b">
        <f t="shared" si="16"/>
        <v>0</v>
      </c>
      <c r="O139" s="23" t="s">
        <v>38</v>
      </c>
      <c r="P139" s="11" t="s">
        <v>270</v>
      </c>
      <c r="Q139" s="22" t="b">
        <f t="shared" ref="Q139:Q163" si="21">IF(OR(G139=0,N139=0),0,IF(H139="ou",OR(G139,N139),AND(G139,N139)))</f>
        <v>0</v>
      </c>
      <c r="U139" t="s">
        <v>274</v>
      </c>
    </row>
    <row r="140" spans="1:21" x14ac:dyDescent="0.2">
      <c r="A140" s="20" t="s">
        <v>34</v>
      </c>
      <c r="B140" s="20" t="s">
        <v>35</v>
      </c>
      <c r="C140" s="21" t="s">
        <v>231</v>
      </c>
      <c r="D140" s="22" t="s">
        <v>36</v>
      </c>
      <c r="E140" s="22">
        <f t="shared" si="17"/>
        <v>117</v>
      </c>
      <c r="F140" s="23" t="b">
        <f t="shared" si="18"/>
        <v>0</v>
      </c>
      <c r="G140" s="23" t="b">
        <f t="shared" si="13"/>
        <v>0</v>
      </c>
      <c r="H140" s="24" t="s">
        <v>37</v>
      </c>
      <c r="I140" s="20" t="s">
        <v>35</v>
      </c>
      <c r="J140" s="11" t="s">
        <v>251</v>
      </c>
      <c r="K140" s="22" t="s">
        <v>36</v>
      </c>
      <c r="L140" s="22">
        <f t="shared" si="19"/>
        <v>50</v>
      </c>
      <c r="M140" s="23" t="b">
        <f t="shared" si="20"/>
        <v>0</v>
      </c>
      <c r="N140" s="23" t="b">
        <f t="shared" si="16"/>
        <v>0</v>
      </c>
      <c r="O140" s="23" t="s">
        <v>38</v>
      </c>
      <c r="P140" s="11" t="s">
        <v>269</v>
      </c>
      <c r="Q140" s="22" t="b">
        <f t="shared" si="21"/>
        <v>0</v>
      </c>
      <c r="R140" s="16" t="s">
        <v>275</v>
      </c>
      <c r="U140" t="s">
        <v>276</v>
      </c>
    </row>
    <row r="141" spans="1:21" x14ac:dyDescent="0.2">
      <c r="A141" s="20" t="s">
        <v>34</v>
      </c>
      <c r="B141" s="20" t="s">
        <v>35</v>
      </c>
      <c r="C141" s="21" t="s">
        <v>277</v>
      </c>
      <c r="D141" s="22" t="s">
        <v>36</v>
      </c>
      <c r="E141" s="22">
        <f t="shared" si="17"/>
        <v>143</v>
      </c>
      <c r="F141" s="23" t="b">
        <f t="shared" si="18"/>
        <v>0</v>
      </c>
      <c r="G141" s="23" t="b">
        <f t="shared" si="13"/>
        <v>0</v>
      </c>
      <c r="H141" s="24" t="s">
        <v>37</v>
      </c>
      <c r="I141" s="20" t="s">
        <v>35</v>
      </c>
      <c r="J141" s="11" t="s">
        <v>278</v>
      </c>
      <c r="K141" s="22" t="s">
        <v>36</v>
      </c>
      <c r="L141" s="22">
        <f t="shared" si="19"/>
        <v>142</v>
      </c>
      <c r="M141" s="23" t="b">
        <f t="shared" si="20"/>
        <v>0</v>
      </c>
      <c r="N141" s="23" t="b">
        <f t="shared" si="16"/>
        <v>0</v>
      </c>
      <c r="O141" s="23" t="s">
        <v>38</v>
      </c>
      <c r="P141" s="11" t="s">
        <v>279</v>
      </c>
      <c r="Q141" s="22" t="b">
        <f t="shared" si="21"/>
        <v>0</v>
      </c>
      <c r="U141" t="s">
        <v>280</v>
      </c>
    </row>
    <row r="142" spans="1:21" x14ac:dyDescent="0.2">
      <c r="A142" s="20" t="s">
        <v>34</v>
      </c>
      <c r="B142" s="20" t="s">
        <v>35</v>
      </c>
      <c r="C142" s="21" t="s">
        <v>221</v>
      </c>
      <c r="D142" s="22" t="s">
        <v>36</v>
      </c>
      <c r="E142" s="22">
        <f t="shared" si="17"/>
        <v>53</v>
      </c>
      <c r="F142" s="23" t="b">
        <f t="shared" si="18"/>
        <v>0</v>
      </c>
      <c r="G142" s="23" t="b">
        <f t="shared" si="13"/>
        <v>0</v>
      </c>
      <c r="H142" s="24" t="s">
        <v>37</v>
      </c>
      <c r="I142" s="20" t="s">
        <v>35</v>
      </c>
      <c r="J142" s="11" t="s">
        <v>281</v>
      </c>
      <c r="K142" s="22" t="s">
        <v>36</v>
      </c>
      <c r="L142" s="22">
        <f t="shared" si="19"/>
        <v>144</v>
      </c>
      <c r="M142" s="23" t="b">
        <f t="shared" si="20"/>
        <v>0</v>
      </c>
      <c r="N142" s="23" t="b">
        <f t="shared" si="16"/>
        <v>0</v>
      </c>
      <c r="O142" s="23" t="s">
        <v>38</v>
      </c>
      <c r="P142" s="11" t="s">
        <v>278</v>
      </c>
      <c r="Q142" s="22" t="b">
        <f t="shared" si="21"/>
        <v>0</v>
      </c>
      <c r="U142" t="s">
        <v>282</v>
      </c>
    </row>
    <row r="143" spans="1:21" x14ac:dyDescent="0.2">
      <c r="A143" s="20" t="s">
        <v>34</v>
      </c>
      <c r="B143" s="20" t="s">
        <v>35</v>
      </c>
      <c r="C143" s="21" t="s">
        <v>251</v>
      </c>
      <c r="D143" s="22" t="s">
        <v>36</v>
      </c>
      <c r="E143" s="22">
        <f t="shared" si="17"/>
        <v>50</v>
      </c>
      <c r="F143" s="23" t="b">
        <f t="shared" si="18"/>
        <v>0</v>
      </c>
      <c r="G143" s="23" t="b">
        <f t="shared" si="13"/>
        <v>0</v>
      </c>
      <c r="H143" s="24" t="s">
        <v>37</v>
      </c>
      <c r="I143" s="20" t="s">
        <v>35</v>
      </c>
      <c r="J143" s="11" t="s">
        <v>263</v>
      </c>
      <c r="K143" s="22" t="s">
        <v>36</v>
      </c>
      <c r="L143" s="22">
        <f t="shared" si="19"/>
        <v>52</v>
      </c>
      <c r="M143" s="23" t="b">
        <f t="shared" si="20"/>
        <v>0</v>
      </c>
      <c r="N143" s="23" t="b">
        <f t="shared" si="16"/>
        <v>0</v>
      </c>
      <c r="O143" s="23" t="s">
        <v>38</v>
      </c>
      <c r="P143" s="11" t="s">
        <v>277</v>
      </c>
      <c r="Q143" s="22" t="b">
        <f t="shared" si="21"/>
        <v>0</v>
      </c>
      <c r="U143" t="s">
        <v>283</v>
      </c>
    </row>
    <row r="144" spans="1:21" x14ac:dyDescent="0.2">
      <c r="A144" s="20" t="s">
        <v>34</v>
      </c>
      <c r="B144" s="20" t="s">
        <v>35</v>
      </c>
      <c r="C144" s="21" t="s">
        <v>195</v>
      </c>
      <c r="D144" s="22" t="s">
        <v>36</v>
      </c>
      <c r="E144" s="22">
        <f t="shared" si="17"/>
        <v>95</v>
      </c>
      <c r="F144" s="23" t="b">
        <f t="shared" si="18"/>
        <v>0</v>
      </c>
      <c r="G144" s="23" t="b">
        <f t="shared" si="13"/>
        <v>0</v>
      </c>
      <c r="H144" s="24" t="s">
        <v>37</v>
      </c>
      <c r="I144" s="20" t="s">
        <v>35</v>
      </c>
      <c r="J144" s="11" t="s">
        <v>260</v>
      </c>
      <c r="K144" s="22" t="s">
        <v>36</v>
      </c>
      <c r="L144" s="22">
        <f t="shared" si="19"/>
        <v>57</v>
      </c>
      <c r="M144" s="23" t="b">
        <f t="shared" si="20"/>
        <v>0</v>
      </c>
      <c r="N144" s="23" t="b">
        <f t="shared" si="16"/>
        <v>0</v>
      </c>
      <c r="O144" s="23" t="s">
        <v>38</v>
      </c>
      <c r="P144" s="11" t="s">
        <v>281</v>
      </c>
      <c r="Q144" s="22" t="b">
        <f t="shared" si="21"/>
        <v>0</v>
      </c>
    </row>
    <row r="145" spans="1:21" x14ac:dyDescent="0.2">
      <c r="A145" s="20" t="s">
        <v>34</v>
      </c>
      <c r="B145" s="20" t="s">
        <v>35</v>
      </c>
      <c r="C145" s="21" t="s">
        <v>284</v>
      </c>
      <c r="D145" s="22" t="s">
        <v>36</v>
      </c>
      <c r="E145" s="22">
        <f t="shared" si="17"/>
        <v>147</v>
      </c>
      <c r="F145" s="23" t="b">
        <f t="shared" si="18"/>
        <v>0</v>
      </c>
      <c r="G145" s="23" t="b">
        <f t="shared" si="13"/>
        <v>0</v>
      </c>
      <c r="H145" s="24" t="s">
        <v>37</v>
      </c>
      <c r="I145" s="20" t="s">
        <v>35</v>
      </c>
      <c r="J145" s="11" t="s">
        <v>285</v>
      </c>
      <c r="K145" s="22" t="s">
        <v>36</v>
      </c>
      <c r="L145" s="22">
        <f t="shared" si="19"/>
        <v>146</v>
      </c>
      <c r="M145" s="23" t="b">
        <f t="shared" si="20"/>
        <v>0</v>
      </c>
      <c r="N145" s="23" t="b">
        <f t="shared" si="16"/>
        <v>0</v>
      </c>
      <c r="O145" s="23" t="s">
        <v>38</v>
      </c>
      <c r="P145" s="11" t="s">
        <v>286</v>
      </c>
      <c r="Q145" s="22" t="b">
        <f t="shared" si="21"/>
        <v>0</v>
      </c>
      <c r="U145" t="s">
        <v>287</v>
      </c>
    </row>
    <row r="146" spans="1:21" x14ac:dyDescent="0.2">
      <c r="A146" s="20" t="s">
        <v>34</v>
      </c>
      <c r="B146" s="20" t="s">
        <v>35</v>
      </c>
      <c r="C146" s="21" t="s">
        <v>288</v>
      </c>
      <c r="D146" s="22" t="s">
        <v>36</v>
      </c>
      <c r="E146" s="22">
        <f t="shared" si="17"/>
        <v>149</v>
      </c>
      <c r="F146" s="23" t="b">
        <f t="shared" si="18"/>
        <v>0</v>
      </c>
      <c r="G146" s="23" t="b">
        <f t="shared" si="13"/>
        <v>0</v>
      </c>
      <c r="H146" s="24" t="s">
        <v>37</v>
      </c>
      <c r="I146" s="20" t="s">
        <v>35</v>
      </c>
      <c r="J146" s="11" t="s">
        <v>289</v>
      </c>
      <c r="K146" s="22" t="s">
        <v>36</v>
      </c>
      <c r="L146" s="22">
        <f t="shared" si="19"/>
        <v>148</v>
      </c>
      <c r="M146" s="23" t="b">
        <f t="shared" si="20"/>
        <v>0</v>
      </c>
      <c r="N146" s="23" t="b">
        <f t="shared" si="16"/>
        <v>0</v>
      </c>
      <c r="O146" s="23" t="s">
        <v>38</v>
      </c>
      <c r="P146" s="11" t="s">
        <v>285</v>
      </c>
      <c r="Q146" s="22" t="b">
        <f t="shared" si="21"/>
        <v>0</v>
      </c>
      <c r="U146" t="s">
        <v>290</v>
      </c>
    </row>
    <row r="147" spans="1:21" x14ac:dyDescent="0.2">
      <c r="A147" s="20" t="s">
        <v>34</v>
      </c>
      <c r="B147" s="20" t="s">
        <v>35</v>
      </c>
      <c r="C147" s="21" t="s">
        <v>263</v>
      </c>
      <c r="D147" s="22" t="s">
        <v>36</v>
      </c>
      <c r="E147" s="22">
        <f t="shared" si="17"/>
        <v>52</v>
      </c>
      <c r="F147" s="23" t="b">
        <f t="shared" si="18"/>
        <v>0</v>
      </c>
      <c r="G147" s="23" t="b">
        <f t="shared" si="13"/>
        <v>0</v>
      </c>
      <c r="H147" s="24" t="s">
        <v>37</v>
      </c>
      <c r="I147" s="20" t="s">
        <v>35</v>
      </c>
      <c r="J147" s="11" t="s">
        <v>218</v>
      </c>
      <c r="K147" s="22" t="s">
        <v>36</v>
      </c>
      <c r="L147" s="22">
        <f t="shared" si="19"/>
        <v>45</v>
      </c>
      <c r="M147" s="23" t="b">
        <f t="shared" si="20"/>
        <v>0</v>
      </c>
      <c r="N147" s="23" t="b">
        <f t="shared" si="16"/>
        <v>0</v>
      </c>
      <c r="O147" s="23" t="s">
        <v>38</v>
      </c>
      <c r="P147" s="11" t="s">
        <v>284</v>
      </c>
      <c r="Q147" s="22" t="b">
        <f t="shared" si="21"/>
        <v>0</v>
      </c>
      <c r="U147" t="s">
        <v>291</v>
      </c>
    </row>
    <row r="148" spans="1:21" x14ac:dyDescent="0.2">
      <c r="A148" s="20" t="s">
        <v>34</v>
      </c>
      <c r="B148" s="20" t="s">
        <v>35</v>
      </c>
      <c r="C148" s="21" t="s">
        <v>259</v>
      </c>
      <c r="D148" s="22" t="s">
        <v>36</v>
      </c>
      <c r="E148" s="22">
        <f t="shared" si="17"/>
        <v>51</v>
      </c>
      <c r="F148" s="23" t="b">
        <f t="shared" si="18"/>
        <v>0</v>
      </c>
      <c r="G148" s="23" t="b">
        <f t="shared" si="13"/>
        <v>0</v>
      </c>
      <c r="H148" s="24" t="s">
        <v>37</v>
      </c>
      <c r="I148" s="20" t="s">
        <v>35</v>
      </c>
      <c r="J148" s="11" t="s">
        <v>221</v>
      </c>
      <c r="K148" s="22" t="s">
        <v>36</v>
      </c>
      <c r="L148" s="22">
        <f t="shared" si="19"/>
        <v>53</v>
      </c>
      <c r="M148" s="23" t="b">
        <f t="shared" si="20"/>
        <v>0</v>
      </c>
      <c r="N148" s="23" t="b">
        <f t="shared" si="16"/>
        <v>0</v>
      </c>
      <c r="O148" s="23" t="s">
        <v>38</v>
      </c>
      <c r="P148" s="11" t="s">
        <v>289</v>
      </c>
      <c r="Q148" s="22" t="b">
        <f>IF(OR(G148=0,N148=0),0,IF(H148="ou",OR(G148,N148),AND(G148,N148)))</f>
        <v>0</v>
      </c>
      <c r="U148" t="s">
        <v>292</v>
      </c>
    </row>
    <row r="149" spans="1:21" x14ac:dyDescent="0.2">
      <c r="A149" s="20" t="s">
        <v>34</v>
      </c>
      <c r="B149" s="20" t="s">
        <v>35</v>
      </c>
      <c r="C149" s="21" t="s">
        <v>195</v>
      </c>
      <c r="D149" s="22" t="s">
        <v>36</v>
      </c>
      <c r="E149" s="22">
        <f t="shared" si="17"/>
        <v>95</v>
      </c>
      <c r="F149" s="23" t="b">
        <f t="shared" si="18"/>
        <v>0</v>
      </c>
      <c r="G149" s="23" t="b">
        <f t="shared" si="13"/>
        <v>0</v>
      </c>
      <c r="H149" s="24" t="s">
        <v>37</v>
      </c>
      <c r="I149" s="20" t="s">
        <v>35</v>
      </c>
      <c r="J149" s="11" t="s">
        <v>293</v>
      </c>
      <c r="K149" s="22" t="s">
        <v>36</v>
      </c>
      <c r="L149" s="22">
        <f t="shared" si="19"/>
        <v>65</v>
      </c>
      <c r="M149" s="23" t="b">
        <f t="shared" si="20"/>
        <v>0</v>
      </c>
      <c r="N149" s="23" t="b">
        <f t="shared" si="16"/>
        <v>0</v>
      </c>
      <c r="O149" s="23" t="s">
        <v>38</v>
      </c>
      <c r="P149" s="11" t="s">
        <v>288</v>
      </c>
      <c r="Q149" s="22" t="b">
        <f t="shared" si="21"/>
        <v>0</v>
      </c>
      <c r="U149" t="s">
        <v>294</v>
      </c>
    </row>
    <row r="150" spans="1:21" x14ac:dyDescent="0.2">
      <c r="A150" s="20" t="s">
        <v>34</v>
      </c>
      <c r="B150" s="20" t="s">
        <v>35</v>
      </c>
      <c r="C150" s="21" t="s">
        <v>295</v>
      </c>
      <c r="D150" s="22" t="s">
        <v>36</v>
      </c>
      <c r="E150" s="22">
        <f t="shared" si="17"/>
        <v>152</v>
      </c>
      <c r="F150" s="23" t="b">
        <f t="shared" si="18"/>
        <v>0</v>
      </c>
      <c r="G150" s="23" t="b">
        <f t="shared" si="13"/>
        <v>0</v>
      </c>
      <c r="H150" s="24" t="s">
        <v>37</v>
      </c>
      <c r="I150" s="20" t="s">
        <v>35</v>
      </c>
      <c r="J150" s="11" t="s">
        <v>296</v>
      </c>
      <c r="K150" s="22" t="s">
        <v>36</v>
      </c>
      <c r="L150" s="22">
        <f t="shared" si="19"/>
        <v>151</v>
      </c>
      <c r="M150" s="23" t="b">
        <f t="shared" si="20"/>
        <v>0</v>
      </c>
      <c r="N150" s="23" t="b">
        <f t="shared" si="16"/>
        <v>0</v>
      </c>
      <c r="O150" s="23" t="s">
        <v>38</v>
      </c>
      <c r="P150" s="11" t="s">
        <v>297</v>
      </c>
      <c r="Q150" s="22" t="b">
        <f t="shared" si="21"/>
        <v>0</v>
      </c>
    </row>
    <row r="151" spans="1:21" x14ac:dyDescent="0.2">
      <c r="A151" s="20" t="s">
        <v>34</v>
      </c>
      <c r="B151" s="20" t="s">
        <v>35</v>
      </c>
      <c r="C151" s="21" t="s">
        <v>259</v>
      </c>
      <c r="D151" s="22" t="s">
        <v>36</v>
      </c>
      <c r="E151" s="22">
        <f t="shared" si="17"/>
        <v>51</v>
      </c>
      <c r="F151" s="23" t="b">
        <f t="shared" si="18"/>
        <v>0</v>
      </c>
      <c r="G151" s="23" t="b">
        <f t="shared" si="13"/>
        <v>0</v>
      </c>
      <c r="H151" s="24" t="s">
        <v>37</v>
      </c>
      <c r="I151" s="20" t="s">
        <v>35</v>
      </c>
      <c r="J151" s="11" t="s">
        <v>293</v>
      </c>
      <c r="K151" s="22" t="s">
        <v>36</v>
      </c>
      <c r="L151" s="22">
        <f t="shared" si="19"/>
        <v>65</v>
      </c>
      <c r="M151" s="23" t="b">
        <f t="shared" si="20"/>
        <v>0</v>
      </c>
      <c r="N151" s="23" t="b">
        <f t="shared" si="16"/>
        <v>0</v>
      </c>
      <c r="O151" s="23" t="s">
        <v>38</v>
      </c>
      <c r="P151" s="11" t="s">
        <v>296</v>
      </c>
      <c r="Q151" s="22" t="b">
        <f t="shared" si="21"/>
        <v>0</v>
      </c>
      <c r="U151" t="s">
        <v>298</v>
      </c>
    </row>
    <row r="152" spans="1:21" x14ac:dyDescent="0.2">
      <c r="A152" s="20" t="s">
        <v>34</v>
      </c>
      <c r="B152" s="20" t="s">
        <v>35</v>
      </c>
      <c r="C152" s="21" t="s">
        <v>198</v>
      </c>
      <c r="D152" s="22" t="s">
        <v>36</v>
      </c>
      <c r="E152" s="22">
        <f t="shared" si="17"/>
        <v>96</v>
      </c>
      <c r="F152" s="23" t="b">
        <f t="shared" si="18"/>
        <v>0</v>
      </c>
      <c r="G152" s="23" t="b">
        <f t="shared" si="13"/>
        <v>0</v>
      </c>
      <c r="H152" s="24" t="s">
        <v>37</v>
      </c>
      <c r="I152" s="20" t="s">
        <v>35</v>
      </c>
      <c r="J152" s="11" t="s">
        <v>156</v>
      </c>
      <c r="K152" s="22" t="s">
        <v>36</v>
      </c>
      <c r="L152" s="22">
        <f t="shared" si="19"/>
        <v>4</v>
      </c>
      <c r="M152" s="23" t="b">
        <f t="shared" si="20"/>
        <v>1</v>
      </c>
      <c r="N152" s="23" t="b">
        <f t="shared" si="16"/>
        <v>1</v>
      </c>
      <c r="O152" s="23" t="s">
        <v>38</v>
      </c>
      <c r="P152" s="11" t="s">
        <v>295</v>
      </c>
      <c r="Q152" s="22" t="b">
        <f t="shared" si="21"/>
        <v>0</v>
      </c>
      <c r="U152" t="s">
        <v>299</v>
      </c>
    </row>
    <row r="153" spans="1:21" x14ac:dyDescent="0.2">
      <c r="A153" s="20" t="s">
        <v>34</v>
      </c>
      <c r="B153" s="20" t="s">
        <v>35</v>
      </c>
      <c r="C153" s="21" t="s">
        <v>300</v>
      </c>
      <c r="D153" s="22" t="s">
        <v>36</v>
      </c>
      <c r="E153" s="22">
        <f t="shared" si="17"/>
        <v>54</v>
      </c>
      <c r="F153" s="23" t="b">
        <f t="shared" si="18"/>
        <v>0</v>
      </c>
      <c r="G153" s="23" t="b">
        <f t="shared" si="13"/>
        <v>0</v>
      </c>
      <c r="H153" s="24" t="s">
        <v>37</v>
      </c>
      <c r="I153" s="20" t="s">
        <v>35</v>
      </c>
      <c r="J153" s="11" t="s">
        <v>301</v>
      </c>
      <c r="K153" s="22" t="s">
        <v>36</v>
      </c>
      <c r="L153" s="22">
        <f t="shared" si="19"/>
        <v>154</v>
      </c>
      <c r="M153" s="23" t="b">
        <f t="shared" si="20"/>
        <v>0</v>
      </c>
      <c r="N153" s="23" t="b">
        <f t="shared" si="16"/>
        <v>0</v>
      </c>
      <c r="O153" s="23" t="s">
        <v>38</v>
      </c>
      <c r="P153" s="11" t="s">
        <v>275</v>
      </c>
      <c r="Q153" s="22" t="b">
        <f t="shared" si="21"/>
        <v>0</v>
      </c>
      <c r="U153" t="s">
        <v>302</v>
      </c>
    </row>
    <row r="154" spans="1:21" x14ac:dyDescent="0.2">
      <c r="A154" s="20" t="s">
        <v>34</v>
      </c>
      <c r="B154" s="20" t="s">
        <v>35</v>
      </c>
      <c r="C154" s="21" t="s">
        <v>224</v>
      </c>
      <c r="D154" s="22" t="s">
        <v>36</v>
      </c>
      <c r="E154" s="22">
        <f t="shared" si="17"/>
        <v>112</v>
      </c>
      <c r="F154" s="23" t="b">
        <f t="shared" si="18"/>
        <v>0</v>
      </c>
      <c r="G154" s="23" t="b">
        <f t="shared" si="13"/>
        <v>0</v>
      </c>
      <c r="H154" s="24" t="s">
        <v>37</v>
      </c>
      <c r="I154" s="20" t="s">
        <v>35</v>
      </c>
      <c r="J154" s="11" t="s">
        <v>259</v>
      </c>
      <c r="K154" s="22" t="s">
        <v>36</v>
      </c>
      <c r="L154" s="22">
        <f t="shared" si="19"/>
        <v>51</v>
      </c>
      <c r="M154" s="23" t="b">
        <f t="shared" si="20"/>
        <v>0</v>
      </c>
      <c r="N154" s="23" t="b">
        <f t="shared" si="16"/>
        <v>0</v>
      </c>
      <c r="O154" s="23" t="s">
        <v>38</v>
      </c>
      <c r="P154" s="11" t="s">
        <v>301</v>
      </c>
      <c r="Q154" s="22" t="b">
        <f t="shared" si="21"/>
        <v>0</v>
      </c>
      <c r="U154" t="s">
        <v>303</v>
      </c>
    </row>
    <row r="155" spans="1:21" x14ac:dyDescent="0.2">
      <c r="A155" s="20" t="s">
        <v>34</v>
      </c>
      <c r="B155" s="20" t="s">
        <v>35</v>
      </c>
      <c r="C155" s="21" t="s">
        <v>304</v>
      </c>
      <c r="D155" s="22" t="s">
        <v>36</v>
      </c>
      <c r="E155" s="22">
        <f t="shared" si="17"/>
        <v>157</v>
      </c>
      <c r="F155" s="23" t="b">
        <f t="shared" si="18"/>
        <v>0</v>
      </c>
      <c r="G155" s="23" t="b">
        <f t="shared" si="13"/>
        <v>0</v>
      </c>
      <c r="H155" s="24" t="s">
        <v>37</v>
      </c>
      <c r="I155" s="20" t="s">
        <v>35</v>
      </c>
      <c r="J155" s="11" t="s">
        <v>305</v>
      </c>
      <c r="K155" s="22" t="s">
        <v>36</v>
      </c>
      <c r="L155" s="22">
        <f t="shared" si="19"/>
        <v>156</v>
      </c>
      <c r="M155" s="23" t="b">
        <f t="shared" si="20"/>
        <v>0</v>
      </c>
      <c r="N155" s="23" t="b">
        <f t="shared" si="16"/>
        <v>0</v>
      </c>
      <c r="O155" s="23" t="s">
        <v>38</v>
      </c>
      <c r="P155" s="11" t="s">
        <v>306</v>
      </c>
      <c r="Q155" s="22" t="b">
        <f t="shared" si="21"/>
        <v>0</v>
      </c>
      <c r="U155" t="s">
        <v>307</v>
      </c>
    </row>
    <row r="156" spans="1:21" x14ac:dyDescent="0.2">
      <c r="A156" s="20" t="s">
        <v>34</v>
      </c>
      <c r="B156" s="20" t="s">
        <v>35</v>
      </c>
      <c r="C156" s="21" t="s">
        <v>308</v>
      </c>
      <c r="D156" s="22" t="s">
        <v>36</v>
      </c>
      <c r="E156" s="22">
        <f t="shared" si="17"/>
        <v>55</v>
      </c>
      <c r="F156" s="23" t="b">
        <f t="shared" si="18"/>
        <v>0</v>
      </c>
      <c r="G156" s="23" t="b">
        <f t="shared" si="13"/>
        <v>0</v>
      </c>
      <c r="H156" s="24" t="s">
        <v>37</v>
      </c>
      <c r="I156" s="20" t="s">
        <v>35</v>
      </c>
      <c r="J156" s="11" t="s">
        <v>309</v>
      </c>
      <c r="K156" s="22" t="s">
        <v>36</v>
      </c>
      <c r="L156" s="22">
        <f t="shared" si="19"/>
        <v>158</v>
      </c>
      <c r="M156" s="23" t="b">
        <f t="shared" si="20"/>
        <v>0</v>
      </c>
      <c r="N156" s="23" t="b">
        <f t="shared" si="16"/>
        <v>0</v>
      </c>
      <c r="O156" s="23" t="s">
        <v>38</v>
      </c>
      <c r="P156" s="11" t="s">
        <v>305</v>
      </c>
      <c r="Q156" s="22" t="b">
        <f t="shared" si="21"/>
        <v>0</v>
      </c>
    </row>
    <row r="157" spans="1:21" x14ac:dyDescent="0.2">
      <c r="A157" s="20" t="s">
        <v>34</v>
      </c>
      <c r="B157" s="20" t="s">
        <v>35</v>
      </c>
      <c r="C157" s="21" t="s">
        <v>310</v>
      </c>
      <c r="D157" s="22" t="s">
        <v>36</v>
      </c>
      <c r="E157" s="22">
        <f t="shared" si="17"/>
        <v>56</v>
      </c>
      <c r="F157" s="23" t="b">
        <f t="shared" si="18"/>
        <v>0</v>
      </c>
      <c r="G157" s="23" t="b">
        <f t="shared" si="13"/>
        <v>0</v>
      </c>
      <c r="H157" s="24" t="s">
        <v>37</v>
      </c>
      <c r="I157" s="20" t="s">
        <v>35</v>
      </c>
      <c r="J157" s="11" t="s">
        <v>311</v>
      </c>
      <c r="K157" s="22" t="s">
        <v>36</v>
      </c>
      <c r="L157" s="22">
        <f t="shared" si="19"/>
        <v>20</v>
      </c>
      <c r="M157" s="23" t="b">
        <f t="shared" si="20"/>
        <v>0</v>
      </c>
      <c r="N157" s="23" t="b">
        <f t="shared" si="16"/>
        <v>0</v>
      </c>
      <c r="O157" s="23" t="s">
        <v>38</v>
      </c>
      <c r="P157" s="11" t="s">
        <v>304</v>
      </c>
      <c r="Q157" s="22" t="b">
        <f t="shared" si="21"/>
        <v>0</v>
      </c>
    </row>
    <row r="158" spans="1:21" x14ac:dyDescent="0.2">
      <c r="A158" s="20" t="s">
        <v>34</v>
      </c>
      <c r="B158" s="20" t="s">
        <v>35</v>
      </c>
      <c r="C158" s="21" t="s">
        <v>193</v>
      </c>
      <c r="D158" s="22" t="s">
        <v>36</v>
      </c>
      <c r="E158" s="22">
        <f t="shared" si="17"/>
        <v>94</v>
      </c>
      <c r="F158" s="23" t="b">
        <f t="shared" si="18"/>
        <v>0</v>
      </c>
      <c r="G158" s="23" t="b">
        <f t="shared" si="13"/>
        <v>0</v>
      </c>
      <c r="H158" s="24" t="s">
        <v>37</v>
      </c>
      <c r="I158" s="20" t="s">
        <v>35</v>
      </c>
      <c r="J158" s="11" t="s">
        <v>259</v>
      </c>
      <c r="K158" s="22" t="s">
        <v>36</v>
      </c>
      <c r="L158" s="22">
        <f t="shared" si="19"/>
        <v>51</v>
      </c>
      <c r="M158" s="23" t="b">
        <f t="shared" si="20"/>
        <v>0</v>
      </c>
      <c r="N158" s="23" t="b">
        <f t="shared" si="16"/>
        <v>0</v>
      </c>
      <c r="O158" s="23" t="s">
        <v>38</v>
      </c>
      <c r="P158" s="11" t="s">
        <v>309</v>
      </c>
      <c r="Q158" s="22" t="b">
        <f t="shared" si="21"/>
        <v>0</v>
      </c>
    </row>
    <row r="159" spans="1:21" x14ac:dyDescent="0.2">
      <c r="A159" s="20" t="s">
        <v>34</v>
      </c>
      <c r="B159" s="20" t="s">
        <v>35</v>
      </c>
      <c r="C159" s="21" t="s">
        <v>312</v>
      </c>
      <c r="D159" s="22" t="s">
        <v>36</v>
      </c>
      <c r="E159" s="22">
        <f t="shared" si="17"/>
        <v>161</v>
      </c>
      <c r="F159" s="23" t="b">
        <f t="shared" si="18"/>
        <v>0</v>
      </c>
      <c r="G159" s="23" t="b">
        <f t="shared" si="13"/>
        <v>0</v>
      </c>
      <c r="H159" s="24" t="s">
        <v>37</v>
      </c>
      <c r="I159" s="20" t="s">
        <v>35</v>
      </c>
      <c r="J159" s="11" t="s">
        <v>313</v>
      </c>
      <c r="K159" s="22" t="s">
        <v>36</v>
      </c>
      <c r="L159" s="22">
        <f t="shared" si="19"/>
        <v>160</v>
      </c>
      <c r="M159" s="23" t="b">
        <f t="shared" si="20"/>
        <v>0</v>
      </c>
      <c r="N159" s="23" t="b">
        <f t="shared" si="16"/>
        <v>0</v>
      </c>
      <c r="O159" s="23" t="s">
        <v>38</v>
      </c>
      <c r="P159" s="11" t="s">
        <v>314</v>
      </c>
      <c r="Q159" s="22" t="b">
        <f t="shared" si="21"/>
        <v>0</v>
      </c>
    </row>
    <row r="160" spans="1:21" x14ac:dyDescent="0.2">
      <c r="A160" s="20" t="s">
        <v>34</v>
      </c>
      <c r="B160" s="20" t="s">
        <v>35</v>
      </c>
      <c r="C160" s="21" t="s">
        <v>315</v>
      </c>
      <c r="D160" s="22" t="s">
        <v>36</v>
      </c>
      <c r="E160" s="22">
        <f t="shared" si="17"/>
        <v>163</v>
      </c>
      <c r="F160" s="23" t="b">
        <f t="shared" si="18"/>
        <v>0</v>
      </c>
      <c r="G160" s="23" t="b">
        <f t="shared" si="13"/>
        <v>0</v>
      </c>
      <c r="H160" s="24" t="s">
        <v>37</v>
      </c>
      <c r="I160" s="20" t="s">
        <v>35</v>
      </c>
      <c r="J160" s="11" t="s">
        <v>316</v>
      </c>
      <c r="K160" s="22" t="s">
        <v>36</v>
      </c>
      <c r="L160" s="22">
        <f t="shared" si="19"/>
        <v>162</v>
      </c>
      <c r="M160" s="23" t="b">
        <f t="shared" si="20"/>
        <v>0</v>
      </c>
      <c r="N160" s="23" t="b">
        <f t="shared" si="16"/>
        <v>0</v>
      </c>
      <c r="O160" s="23" t="s">
        <v>38</v>
      </c>
      <c r="P160" s="11" t="s">
        <v>313</v>
      </c>
      <c r="Q160" s="22" t="b">
        <f t="shared" si="21"/>
        <v>0</v>
      </c>
    </row>
    <row r="161" spans="1:17" x14ac:dyDescent="0.2">
      <c r="A161" s="20" t="s">
        <v>34</v>
      </c>
      <c r="B161" s="20" t="s">
        <v>35</v>
      </c>
      <c r="C161" s="21" t="s">
        <v>260</v>
      </c>
      <c r="D161" s="22" t="s">
        <v>36</v>
      </c>
      <c r="E161" s="22">
        <f t="shared" si="17"/>
        <v>57</v>
      </c>
      <c r="F161" s="23" t="b">
        <f t="shared" si="18"/>
        <v>0</v>
      </c>
      <c r="G161" s="23" t="b">
        <f t="shared" si="13"/>
        <v>0</v>
      </c>
      <c r="H161" s="24" t="s">
        <v>37</v>
      </c>
      <c r="I161" s="20" t="s">
        <v>35</v>
      </c>
      <c r="J161" s="11" t="s">
        <v>234</v>
      </c>
      <c r="K161" s="22" t="s">
        <v>36</v>
      </c>
      <c r="L161" s="22">
        <f t="shared" si="19"/>
        <v>47</v>
      </c>
      <c r="M161" s="23" t="b">
        <f t="shared" si="20"/>
        <v>0</v>
      </c>
      <c r="N161" s="23" t="b">
        <f t="shared" si="16"/>
        <v>0</v>
      </c>
      <c r="O161" s="23" t="s">
        <v>38</v>
      </c>
      <c r="P161" s="11" t="s">
        <v>312</v>
      </c>
      <c r="Q161" s="22" t="b">
        <f>IF(OR(G161=0,N161=0),0,IF(H161="ou",OR(G161,N161),AND(G161,N161)))</f>
        <v>0</v>
      </c>
    </row>
    <row r="162" spans="1:17" x14ac:dyDescent="0.2">
      <c r="A162" s="20" t="s">
        <v>34</v>
      </c>
      <c r="B162" s="20" t="s">
        <v>35</v>
      </c>
      <c r="C162" s="21" t="s">
        <v>218</v>
      </c>
      <c r="D162" s="22" t="s">
        <v>36</v>
      </c>
      <c r="E162" s="22">
        <f t="shared" si="17"/>
        <v>45</v>
      </c>
      <c r="F162" s="23" t="b">
        <f t="shared" si="18"/>
        <v>0</v>
      </c>
      <c r="G162" s="23" t="b">
        <f t="shared" si="13"/>
        <v>0</v>
      </c>
      <c r="H162" s="24" t="s">
        <v>37</v>
      </c>
      <c r="I162" s="20" t="s">
        <v>35</v>
      </c>
      <c r="J162" s="11" t="s">
        <v>317</v>
      </c>
      <c r="K162" s="22" t="s">
        <v>36</v>
      </c>
      <c r="L162" s="22">
        <f t="shared" si="19"/>
        <v>21</v>
      </c>
      <c r="M162" s="23" t="b">
        <f t="shared" si="20"/>
        <v>0</v>
      </c>
      <c r="N162" s="23" t="b">
        <f t="shared" si="16"/>
        <v>0</v>
      </c>
      <c r="O162" s="23" t="s">
        <v>38</v>
      </c>
      <c r="P162" s="11" t="s">
        <v>316</v>
      </c>
      <c r="Q162" s="22" t="b">
        <f t="shared" si="21"/>
        <v>0</v>
      </c>
    </row>
    <row r="163" spans="1:17" x14ac:dyDescent="0.2">
      <c r="A163" s="20" t="s">
        <v>34</v>
      </c>
      <c r="B163" s="20" t="s">
        <v>35</v>
      </c>
      <c r="C163" s="21" t="s">
        <v>193</v>
      </c>
      <c r="D163" s="22" t="s">
        <v>36</v>
      </c>
      <c r="E163" s="22">
        <f t="shared" si="17"/>
        <v>94</v>
      </c>
      <c r="F163" s="23" t="b">
        <f t="shared" si="18"/>
        <v>0</v>
      </c>
      <c r="G163" s="23" t="b">
        <f t="shared" si="13"/>
        <v>0</v>
      </c>
      <c r="H163" s="24" t="s">
        <v>37</v>
      </c>
      <c r="I163" s="20" t="s">
        <v>35</v>
      </c>
      <c r="J163" s="11" t="s">
        <v>259</v>
      </c>
      <c r="K163" s="22" t="s">
        <v>36</v>
      </c>
      <c r="L163" s="22">
        <f t="shared" si="19"/>
        <v>51</v>
      </c>
      <c r="M163" s="23" t="b">
        <f t="shared" si="20"/>
        <v>0</v>
      </c>
      <c r="N163" s="23" t="b">
        <f t="shared" si="16"/>
        <v>0</v>
      </c>
      <c r="O163" s="23" t="s">
        <v>38</v>
      </c>
      <c r="P163" s="11" t="s">
        <v>315</v>
      </c>
      <c r="Q163" s="22" t="b">
        <f t="shared" si="21"/>
        <v>0</v>
      </c>
    </row>
    <row r="164" spans="1:17" x14ac:dyDescent="0.2">
      <c r="A164" s="20"/>
      <c r="B164" s="20"/>
      <c r="C164" s="21"/>
      <c r="D164" s="22"/>
      <c r="E164" s="22"/>
      <c r="F164" s="23"/>
      <c r="G164" s="23"/>
      <c r="H164" s="24"/>
      <c r="I164" s="20"/>
      <c r="J164" s="11"/>
      <c r="K164" s="22"/>
      <c r="L164" s="22"/>
      <c r="M164" s="23"/>
      <c r="N164" s="23"/>
      <c r="O164" s="23"/>
      <c r="P164" s="11"/>
      <c r="Q164" s="22">
        <f>IF(OR(G164=0,N164=0),0,IF(H164="ou",OR(G164,N164),AND(G164,N164)))</f>
        <v>0</v>
      </c>
    </row>
    <row r="165" spans="1:17" x14ac:dyDescent="0.2">
      <c r="A165" s="20" t="s">
        <v>34</v>
      </c>
      <c r="B165" s="20" t="s">
        <v>35</v>
      </c>
      <c r="C165" s="21" t="s">
        <v>251</v>
      </c>
      <c r="D165" s="22" t="s">
        <v>36</v>
      </c>
      <c r="E165" s="22">
        <f t="shared" ref="E165:E178" si="22">MATCH(C165,$P:$P,0)</f>
        <v>50</v>
      </c>
      <c r="F165" s="23" t="b">
        <f t="shared" ref="F165:F178" si="23">INDEX($Q:$Q,E165)</f>
        <v>0</v>
      </c>
      <c r="G165" s="23" t="b">
        <f t="shared" si="13"/>
        <v>0</v>
      </c>
      <c r="H165" s="24" t="s">
        <v>37</v>
      </c>
      <c r="I165" s="20" t="s">
        <v>35</v>
      </c>
      <c r="J165" s="11" t="s">
        <v>318</v>
      </c>
      <c r="K165" s="22" t="s">
        <v>36</v>
      </c>
      <c r="L165" s="22">
        <f t="shared" ref="L165:L178" si="24">MATCH(J165,$P:$P,0)</f>
        <v>166</v>
      </c>
      <c r="M165" s="23" t="b">
        <f t="shared" ref="M165:M178" si="25">INDEX($Q:$Q,L165)</f>
        <v>0</v>
      </c>
      <c r="N165" s="23" t="b">
        <f t="shared" si="16"/>
        <v>0</v>
      </c>
      <c r="O165" s="23" t="s">
        <v>38</v>
      </c>
      <c r="P165" s="11" t="s">
        <v>319</v>
      </c>
      <c r="Q165" s="22" t="b">
        <f>IF(OR(G165=0,N165=0),0,IF(H165="ou",OR(G165,N165),AND(G165,N165)))</f>
        <v>0</v>
      </c>
    </row>
    <row r="166" spans="1:17" x14ac:dyDescent="0.2">
      <c r="A166" s="20" t="s">
        <v>34</v>
      </c>
      <c r="B166" s="20" t="s">
        <v>35</v>
      </c>
      <c r="C166" s="21" t="s">
        <v>209</v>
      </c>
      <c r="D166" s="22" t="s">
        <v>36</v>
      </c>
      <c r="E166" s="22">
        <f t="shared" si="22"/>
        <v>104</v>
      </c>
      <c r="F166" s="23" t="b">
        <f t="shared" si="23"/>
        <v>0</v>
      </c>
      <c r="G166" s="23" t="b">
        <f t="shared" si="13"/>
        <v>0</v>
      </c>
      <c r="H166" s="24" t="s">
        <v>37</v>
      </c>
      <c r="I166" s="20" t="s">
        <v>35</v>
      </c>
      <c r="J166" s="11" t="s">
        <v>320</v>
      </c>
      <c r="K166" s="22" t="s">
        <v>36</v>
      </c>
      <c r="L166" s="22">
        <f t="shared" si="24"/>
        <v>22</v>
      </c>
      <c r="M166" s="23" t="b">
        <f t="shared" si="25"/>
        <v>0</v>
      </c>
      <c r="N166" s="23" t="b">
        <f t="shared" si="16"/>
        <v>0</v>
      </c>
      <c r="O166" s="23" t="s">
        <v>38</v>
      </c>
      <c r="P166" s="11" t="s">
        <v>318</v>
      </c>
      <c r="Q166" s="22" t="b">
        <f>IF(OR(G166=0,N166=0),0,IF(H166="ou",OR(G166,N166),AND(G166,N166)))</f>
        <v>0</v>
      </c>
    </row>
    <row r="167" spans="1:17" x14ac:dyDescent="0.2">
      <c r="A167" s="20" t="s">
        <v>34</v>
      </c>
      <c r="B167" s="20" t="s">
        <v>35</v>
      </c>
      <c r="C167" s="21" t="s">
        <v>321</v>
      </c>
      <c r="D167" s="22" t="s">
        <v>36</v>
      </c>
      <c r="E167" s="22">
        <f t="shared" si="22"/>
        <v>169</v>
      </c>
      <c r="F167" s="23" t="b">
        <f t="shared" si="23"/>
        <v>0</v>
      </c>
      <c r="G167" s="23" t="b">
        <f t="shared" si="13"/>
        <v>0</v>
      </c>
      <c r="H167" s="24" t="s">
        <v>37</v>
      </c>
      <c r="I167" s="20" t="s">
        <v>35</v>
      </c>
      <c r="J167" s="11" t="s">
        <v>322</v>
      </c>
      <c r="K167" s="22" t="s">
        <v>36</v>
      </c>
      <c r="L167" s="22">
        <f t="shared" si="24"/>
        <v>168</v>
      </c>
      <c r="M167" s="23" t="b">
        <f t="shared" si="25"/>
        <v>0</v>
      </c>
      <c r="N167" s="23" t="b">
        <f t="shared" si="16"/>
        <v>0</v>
      </c>
      <c r="O167" s="23" t="s">
        <v>38</v>
      </c>
      <c r="P167" s="11" t="s">
        <v>323</v>
      </c>
      <c r="Q167" s="22" t="b">
        <f t="shared" ref="Q167:Q178" si="26">IF(OR(G167=0,N167=0),0,IF(H167="ou",OR(G167,N167),AND(G167,N167)))</f>
        <v>0</v>
      </c>
    </row>
    <row r="168" spans="1:17" x14ac:dyDescent="0.2">
      <c r="A168" s="20" t="s">
        <v>34</v>
      </c>
      <c r="B168" s="20" t="s">
        <v>35</v>
      </c>
      <c r="C168" s="21" t="s">
        <v>324</v>
      </c>
      <c r="D168" s="22" t="s">
        <v>36</v>
      </c>
      <c r="E168" s="22">
        <f t="shared" si="22"/>
        <v>58</v>
      </c>
      <c r="F168" s="23" t="b">
        <f t="shared" si="23"/>
        <v>0</v>
      </c>
      <c r="G168" s="23" t="b">
        <f t="shared" ref="G168:G231" si="27">IF(B168="(",F168,NOT(F168))</f>
        <v>0</v>
      </c>
      <c r="H168" s="24" t="s">
        <v>37</v>
      </c>
      <c r="I168" s="20" t="s">
        <v>35</v>
      </c>
      <c r="J168" s="11" t="s">
        <v>325</v>
      </c>
      <c r="K168" s="22" t="s">
        <v>36</v>
      </c>
      <c r="L168" s="22">
        <f t="shared" si="24"/>
        <v>170</v>
      </c>
      <c r="M168" s="23" t="b">
        <f t="shared" si="25"/>
        <v>0</v>
      </c>
      <c r="N168" s="23" t="b">
        <f t="shared" ref="N168:N231" si="28">IF(I168="(",M168,NOT(M168))</f>
        <v>0</v>
      </c>
      <c r="O168" s="23" t="s">
        <v>38</v>
      </c>
      <c r="P168" s="11" t="s">
        <v>322</v>
      </c>
      <c r="Q168" s="22" t="b">
        <f t="shared" si="26"/>
        <v>0</v>
      </c>
    </row>
    <row r="169" spans="1:17" x14ac:dyDescent="0.2">
      <c r="A169" s="20" t="s">
        <v>34</v>
      </c>
      <c r="B169" s="20" t="s">
        <v>35</v>
      </c>
      <c r="C169" s="21" t="s">
        <v>251</v>
      </c>
      <c r="D169" s="22" t="s">
        <v>36</v>
      </c>
      <c r="E169" s="22">
        <f t="shared" si="22"/>
        <v>50</v>
      </c>
      <c r="F169" s="23" t="b">
        <f t="shared" si="23"/>
        <v>0</v>
      </c>
      <c r="G169" s="23" t="b">
        <f t="shared" si="27"/>
        <v>0</v>
      </c>
      <c r="H169" s="24" t="s">
        <v>37</v>
      </c>
      <c r="I169" s="20" t="s">
        <v>35</v>
      </c>
      <c r="J169" s="11" t="s">
        <v>326</v>
      </c>
      <c r="K169" s="22" t="s">
        <v>36</v>
      </c>
      <c r="L169" s="22">
        <f t="shared" si="24"/>
        <v>23</v>
      </c>
      <c r="M169" s="23" t="b">
        <f t="shared" si="25"/>
        <v>0</v>
      </c>
      <c r="N169" s="23" t="b">
        <f t="shared" si="28"/>
        <v>0</v>
      </c>
      <c r="O169" s="23" t="s">
        <v>38</v>
      </c>
      <c r="P169" s="11" t="s">
        <v>321</v>
      </c>
      <c r="Q169" s="22" t="b">
        <f t="shared" si="26"/>
        <v>0</v>
      </c>
    </row>
    <row r="170" spans="1:17" x14ac:dyDescent="0.2">
      <c r="A170" s="20" t="s">
        <v>34</v>
      </c>
      <c r="B170" s="20" t="s">
        <v>35</v>
      </c>
      <c r="C170" s="21" t="s">
        <v>144</v>
      </c>
      <c r="D170" s="22" t="s">
        <v>36</v>
      </c>
      <c r="E170" s="22">
        <f t="shared" si="22"/>
        <v>74</v>
      </c>
      <c r="F170" s="23" t="b">
        <f t="shared" si="23"/>
        <v>1</v>
      </c>
      <c r="G170" s="23" t="b">
        <f t="shared" si="27"/>
        <v>1</v>
      </c>
      <c r="H170" s="24" t="s">
        <v>37</v>
      </c>
      <c r="I170" s="20" t="s">
        <v>35</v>
      </c>
      <c r="J170" s="11" t="s">
        <v>214</v>
      </c>
      <c r="K170" s="22" t="s">
        <v>36</v>
      </c>
      <c r="L170" s="22">
        <f t="shared" si="24"/>
        <v>12</v>
      </c>
      <c r="M170" s="23" t="b">
        <f t="shared" si="25"/>
        <v>0</v>
      </c>
      <c r="N170" s="23" t="b">
        <f t="shared" si="28"/>
        <v>0</v>
      </c>
      <c r="O170" s="23" t="s">
        <v>38</v>
      </c>
      <c r="P170" s="11" t="s">
        <v>325</v>
      </c>
      <c r="Q170" s="22" t="b">
        <f t="shared" si="26"/>
        <v>0</v>
      </c>
    </row>
    <row r="171" spans="1:17" x14ac:dyDescent="0.2">
      <c r="A171" s="20" t="s">
        <v>34</v>
      </c>
      <c r="B171" s="20" t="s">
        <v>35</v>
      </c>
      <c r="C171" s="21" t="s">
        <v>327</v>
      </c>
      <c r="D171" s="22" t="s">
        <v>36</v>
      </c>
      <c r="E171" s="22">
        <f t="shared" si="22"/>
        <v>173</v>
      </c>
      <c r="F171" s="23" t="b">
        <f t="shared" si="23"/>
        <v>0</v>
      </c>
      <c r="G171" s="23" t="b">
        <f t="shared" si="27"/>
        <v>0</v>
      </c>
      <c r="H171" s="24" t="s">
        <v>37</v>
      </c>
      <c r="I171" s="20" t="s">
        <v>35</v>
      </c>
      <c r="J171" s="11" t="s">
        <v>328</v>
      </c>
      <c r="K171" s="22" t="s">
        <v>36</v>
      </c>
      <c r="L171" s="22">
        <f t="shared" si="24"/>
        <v>172</v>
      </c>
      <c r="M171" s="23" t="b">
        <f t="shared" si="25"/>
        <v>0</v>
      </c>
      <c r="N171" s="23" t="b">
        <f t="shared" si="28"/>
        <v>0</v>
      </c>
      <c r="O171" s="23" t="s">
        <v>38</v>
      </c>
      <c r="P171" s="11" t="s">
        <v>329</v>
      </c>
      <c r="Q171" s="22" t="b">
        <f t="shared" si="26"/>
        <v>0</v>
      </c>
    </row>
    <row r="172" spans="1:17" x14ac:dyDescent="0.2">
      <c r="A172" s="20" t="s">
        <v>34</v>
      </c>
      <c r="B172" s="20" t="s">
        <v>35</v>
      </c>
      <c r="C172" s="21" t="s">
        <v>330</v>
      </c>
      <c r="D172" s="22" t="s">
        <v>36</v>
      </c>
      <c r="E172" s="22">
        <f t="shared" si="22"/>
        <v>59</v>
      </c>
      <c r="F172" s="23" t="b">
        <f t="shared" si="23"/>
        <v>0</v>
      </c>
      <c r="G172" s="23" t="b">
        <f t="shared" si="27"/>
        <v>0</v>
      </c>
      <c r="H172" s="24" t="s">
        <v>37</v>
      </c>
      <c r="I172" s="20" t="s">
        <v>35</v>
      </c>
      <c r="J172" s="11" t="s">
        <v>331</v>
      </c>
      <c r="K172" s="22" t="s">
        <v>36</v>
      </c>
      <c r="L172" s="22">
        <f t="shared" si="24"/>
        <v>174</v>
      </c>
      <c r="M172" s="23" t="b">
        <f t="shared" si="25"/>
        <v>0</v>
      </c>
      <c r="N172" s="23" t="b">
        <f t="shared" si="28"/>
        <v>0</v>
      </c>
      <c r="O172" s="23" t="s">
        <v>38</v>
      </c>
      <c r="P172" s="11" t="s">
        <v>328</v>
      </c>
      <c r="Q172" s="22" t="b">
        <f t="shared" si="26"/>
        <v>0</v>
      </c>
    </row>
    <row r="173" spans="1:17" x14ac:dyDescent="0.2">
      <c r="A173" s="20" t="s">
        <v>34</v>
      </c>
      <c r="B173" s="20" t="s">
        <v>35</v>
      </c>
      <c r="C173" s="21" t="s">
        <v>263</v>
      </c>
      <c r="D173" s="22" t="s">
        <v>36</v>
      </c>
      <c r="E173" s="22">
        <f t="shared" si="22"/>
        <v>52</v>
      </c>
      <c r="F173" s="23" t="b">
        <f t="shared" si="23"/>
        <v>0</v>
      </c>
      <c r="G173" s="23" t="b">
        <f t="shared" si="27"/>
        <v>0</v>
      </c>
      <c r="H173" s="24" t="s">
        <v>37</v>
      </c>
      <c r="I173" s="20" t="s">
        <v>35</v>
      </c>
      <c r="J173" s="11" t="s">
        <v>293</v>
      </c>
      <c r="K173" s="22" t="s">
        <v>36</v>
      </c>
      <c r="L173" s="22">
        <f t="shared" si="24"/>
        <v>65</v>
      </c>
      <c r="M173" s="23" t="b">
        <f t="shared" si="25"/>
        <v>0</v>
      </c>
      <c r="N173" s="23" t="b">
        <f t="shared" si="28"/>
        <v>0</v>
      </c>
      <c r="O173" s="23" t="s">
        <v>38</v>
      </c>
      <c r="P173" s="11" t="s">
        <v>327</v>
      </c>
      <c r="Q173" s="22" t="b">
        <f t="shared" si="26"/>
        <v>0</v>
      </c>
    </row>
    <row r="174" spans="1:17" x14ac:dyDescent="0.2">
      <c r="A174" s="20" t="s">
        <v>34</v>
      </c>
      <c r="B174" s="20" t="s">
        <v>35</v>
      </c>
      <c r="C174" s="21" t="s">
        <v>144</v>
      </c>
      <c r="D174" s="22" t="s">
        <v>36</v>
      </c>
      <c r="E174" s="22">
        <f t="shared" si="22"/>
        <v>74</v>
      </c>
      <c r="F174" s="23" t="b">
        <f t="shared" si="23"/>
        <v>1</v>
      </c>
      <c r="G174" s="23" t="b">
        <f t="shared" si="27"/>
        <v>1</v>
      </c>
      <c r="H174" s="24" t="s">
        <v>37</v>
      </c>
      <c r="I174" s="20" t="s">
        <v>35</v>
      </c>
      <c r="J174" s="11" t="s">
        <v>251</v>
      </c>
      <c r="K174" s="22" t="s">
        <v>36</v>
      </c>
      <c r="L174" s="22">
        <f t="shared" si="24"/>
        <v>50</v>
      </c>
      <c r="M174" s="23" t="b">
        <f t="shared" si="25"/>
        <v>0</v>
      </c>
      <c r="N174" s="23" t="b">
        <f t="shared" si="28"/>
        <v>0</v>
      </c>
      <c r="O174" s="23" t="s">
        <v>38</v>
      </c>
      <c r="P174" s="11" t="s">
        <v>331</v>
      </c>
      <c r="Q174" s="22" t="b">
        <f t="shared" si="26"/>
        <v>0</v>
      </c>
    </row>
    <row r="175" spans="1:17" x14ac:dyDescent="0.2">
      <c r="A175" s="20" t="s">
        <v>34</v>
      </c>
      <c r="B175" s="20" t="s">
        <v>35</v>
      </c>
      <c r="C175" s="21" t="s">
        <v>332</v>
      </c>
      <c r="D175" s="22" t="s">
        <v>36</v>
      </c>
      <c r="E175" s="22">
        <f t="shared" si="22"/>
        <v>177</v>
      </c>
      <c r="F175" s="23" t="b">
        <f t="shared" si="23"/>
        <v>0</v>
      </c>
      <c r="G175" s="23" t="b">
        <f t="shared" si="27"/>
        <v>0</v>
      </c>
      <c r="H175" s="24" t="s">
        <v>37</v>
      </c>
      <c r="I175" s="20" t="s">
        <v>35</v>
      </c>
      <c r="J175" s="11" t="s">
        <v>333</v>
      </c>
      <c r="K175" s="22" t="s">
        <v>36</v>
      </c>
      <c r="L175" s="22">
        <f t="shared" si="24"/>
        <v>176</v>
      </c>
      <c r="M175" s="23" t="b">
        <f t="shared" si="25"/>
        <v>0</v>
      </c>
      <c r="N175" s="23" t="b">
        <f t="shared" si="28"/>
        <v>0</v>
      </c>
      <c r="O175" s="23" t="s">
        <v>38</v>
      </c>
      <c r="P175" s="11" t="s">
        <v>334</v>
      </c>
      <c r="Q175" s="22" t="b">
        <f t="shared" si="26"/>
        <v>0</v>
      </c>
    </row>
    <row r="176" spans="1:17" x14ac:dyDescent="0.2">
      <c r="A176" s="20" t="s">
        <v>34</v>
      </c>
      <c r="B176" s="20" t="s">
        <v>35</v>
      </c>
      <c r="C176" s="21" t="s">
        <v>335</v>
      </c>
      <c r="D176" s="22" t="s">
        <v>36</v>
      </c>
      <c r="E176" s="22">
        <f t="shared" si="22"/>
        <v>60</v>
      </c>
      <c r="F176" s="23" t="b">
        <f t="shared" si="23"/>
        <v>0</v>
      </c>
      <c r="G176" s="23" t="b">
        <f t="shared" si="27"/>
        <v>0</v>
      </c>
      <c r="H176" s="24" t="s">
        <v>37</v>
      </c>
      <c r="I176" s="20" t="s">
        <v>35</v>
      </c>
      <c r="J176" s="11" t="s">
        <v>336</v>
      </c>
      <c r="K176" s="22" t="s">
        <v>36</v>
      </c>
      <c r="L176" s="22">
        <f t="shared" si="24"/>
        <v>178</v>
      </c>
      <c r="M176" s="23" t="b">
        <f t="shared" si="25"/>
        <v>0</v>
      </c>
      <c r="N176" s="23" t="b">
        <f t="shared" si="28"/>
        <v>0</v>
      </c>
      <c r="O176" s="23" t="s">
        <v>38</v>
      </c>
      <c r="P176" s="11" t="s">
        <v>333</v>
      </c>
      <c r="Q176" s="22" t="b">
        <f t="shared" si="26"/>
        <v>0</v>
      </c>
    </row>
    <row r="177" spans="1:17" x14ac:dyDescent="0.2">
      <c r="A177" s="20" t="s">
        <v>34</v>
      </c>
      <c r="B177" s="20" t="s">
        <v>35</v>
      </c>
      <c r="C177" s="21" t="s">
        <v>213</v>
      </c>
      <c r="D177" s="22" t="s">
        <v>36</v>
      </c>
      <c r="E177" s="22">
        <f t="shared" si="22"/>
        <v>61</v>
      </c>
      <c r="F177" s="23" t="b">
        <f t="shared" si="23"/>
        <v>1</v>
      </c>
      <c r="G177" s="23" t="b">
        <f t="shared" si="27"/>
        <v>1</v>
      </c>
      <c r="H177" s="24" t="s">
        <v>37</v>
      </c>
      <c r="I177" s="20" t="s">
        <v>35</v>
      </c>
      <c r="J177" s="11" t="s">
        <v>259</v>
      </c>
      <c r="K177" s="22" t="s">
        <v>36</v>
      </c>
      <c r="L177" s="22">
        <f t="shared" si="24"/>
        <v>51</v>
      </c>
      <c r="M177" s="23" t="b">
        <f t="shared" si="25"/>
        <v>0</v>
      </c>
      <c r="N177" s="23" t="b">
        <f t="shared" si="28"/>
        <v>0</v>
      </c>
      <c r="O177" s="23" t="s">
        <v>38</v>
      </c>
      <c r="P177" s="11" t="s">
        <v>332</v>
      </c>
      <c r="Q177" s="22" t="b">
        <f t="shared" si="26"/>
        <v>0</v>
      </c>
    </row>
    <row r="178" spans="1:17" x14ac:dyDescent="0.2">
      <c r="A178" s="20" t="s">
        <v>34</v>
      </c>
      <c r="B178" s="20" t="s">
        <v>35</v>
      </c>
      <c r="C178" s="21" t="s">
        <v>144</v>
      </c>
      <c r="D178" s="22" t="s">
        <v>36</v>
      </c>
      <c r="E178" s="22">
        <f t="shared" si="22"/>
        <v>74</v>
      </c>
      <c r="F178" s="23" t="b">
        <f t="shared" si="23"/>
        <v>1</v>
      </c>
      <c r="G178" s="23" t="b">
        <f t="shared" si="27"/>
        <v>1</v>
      </c>
      <c r="H178" s="24" t="s">
        <v>37</v>
      </c>
      <c r="I178" s="20" t="s">
        <v>35</v>
      </c>
      <c r="J178" s="11" t="s">
        <v>214</v>
      </c>
      <c r="K178" s="22" t="s">
        <v>36</v>
      </c>
      <c r="L178" s="22">
        <f t="shared" si="24"/>
        <v>12</v>
      </c>
      <c r="M178" s="23" t="b">
        <f t="shared" si="25"/>
        <v>0</v>
      </c>
      <c r="N178" s="23" t="b">
        <f t="shared" si="28"/>
        <v>0</v>
      </c>
      <c r="O178" s="23" t="s">
        <v>38</v>
      </c>
      <c r="P178" s="11" t="s">
        <v>336</v>
      </c>
      <c r="Q178" s="22" t="b">
        <f t="shared" si="26"/>
        <v>0</v>
      </c>
    </row>
    <row r="179" spans="1:17" x14ac:dyDescent="0.2">
      <c r="A179" s="20"/>
      <c r="B179" s="20"/>
      <c r="C179" s="21"/>
      <c r="D179" s="22"/>
      <c r="E179" s="22"/>
      <c r="F179" s="23"/>
      <c r="G179" s="23"/>
      <c r="H179" s="24"/>
      <c r="I179" s="20"/>
      <c r="J179" s="11"/>
      <c r="K179" s="22"/>
      <c r="L179" s="22"/>
      <c r="M179" s="23"/>
      <c r="N179" s="23"/>
      <c r="O179" s="23"/>
      <c r="P179" s="11"/>
      <c r="Q179" s="22">
        <f>IF(OR(G179=0,N179=0),0,IF(H179="ou",OR(G179,N179),AND(G179,N179)))</f>
        <v>0</v>
      </c>
    </row>
    <row r="180" spans="1:17" x14ac:dyDescent="0.2">
      <c r="A180" s="20" t="s">
        <v>34</v>
      </c>
      <c r="B180" s="20" t="s">
        <v>35</v>
      </c>
      <c r="C180" s="21" t="s">
        <v>260</v>
      </c>
      <c r="D180" s="22" t="s">
        <v>36</v>
      </c>
      <c r="E180" s="22">
        <f t="shared" ref="E180:E194" si="29">MATCH(C180,$P:$P,0)</f>
        <v>57</v>
      </c>
      <c r="F180" s="23" t="b">
        <f t="shared" ref="F180:F194" si="30">INDEX($Q:$Q,E180)</f>
        <v>0</v>
      </c>
      <c r="G180" s="23" t="b">
        <f t="shared" si="27"/>
        <v>0</v>
      </c>
      <c r="H180" s="24" t="s">
        <v>37</v>
      </c>
      <c r="I180" s="20" t="s">
        <v>35</v>
      </c>
      <c r="J180" s="11" t="s">
        <v>337</v>
      </c>
      <c r="K180" s="22" t="s">
        <v>36</v>
      </c>
      <c r="L180" s="22">
        <f t="shared" ref="L180:L194" si="31">MATCH(J180,$P:$P,0)</f>
        <v>181</v>
      </c>
      <c r="M180" s="23" t="b">
        <f t="shared" ref="M180:M194" si="32">INDEX($Q:$Q,L180)</f>
        <v>0</v>
      </c>
      <c r="N180" s="23" t="b">
        <f t="shared" si="28"/>
        <v>0</v>
      </c>
      <c r="O180" s="23" t="s">
        <v>38</v>
      </c>
      <c r="P180" s="11" t="s">
        <v>338</v>
      </c>
      <c r="Q180" s="22" t="b">
        <f>IF(OR(G180=0,N180=0),0,IF(H180="ou",OR(G180,N180),AND(G180,N180)))</f>
        <v>0</v>
      </c>
    </row>
    <row r="181" spans="1:17" x14ac:dyDescent="0.2">
      <c r="A181" s="20" t="s">
        <v>34</v>
      </c>
      <c r="B181" s="20" t="s">
        <v>35</v>
      </c>
      <c r="C181" s="21" t="s">
        <v>166</v>
      </c>
      <c r="D181" s="22" t="s">
        <v>36</v>
      </c>
      <c r="E181" s="22">
        <f t="shared" si="29"/>
        <v>82</v>
      </c>
      <c r="F181" s="23" t="b">
        <f t="shared" si="30"/>
        <v>0</v>
      </c>
      <c r="G181" s="23" t="b">
        <f t="shared" si="27"/>
        <v>0</v>
      </c>
      <c r="H181" s="24" t="s">
        <v>37</v>
      </c>
      <c r="I181" s="20" t="s">
        <v>35</v>
      </c>
      <c r="J181" s="11" t="s">
        <v>200</v>
      </c>
      <c r="K181" s="22" t="s">
        <v>36</v>
      </c>
      <c r="L181" s="22">
        <f t="shared" si="31"/>
        <v>41</v>
      </c>
      <c r="M181" s="23" t="b">
        <f t="shared" si="32"/>
        <v>0</v>
      </c>
      <c r="N181" s="23" t="b">
        <f t="shared" si="28"/>
        <v>0</v>
      </c>
      <c r="O181" s="23" t="s">
        <v>38</v>
      </c>
      <c r="P181" s="11" t="s">
        <v>337</v>
      </c>
      <c r="Q181" s="22" t="b">
        <f>IF(OR(G181=0,N181=0),0,IF(H181="ou",OR(G181,N181),AND(G181,N181)))</f>
        <v>0</v>
      </c>
    </row>
    <row r="182" spans="1:17" x14ac:dyDescent="0.2">
      <c r="A182" s="20" t="s">
        <v>34</v>
      </c>
      <c r="B182" s="20" t="s">
        <v>35</v>
      </c>
      <c r="C182" s="21" t="s">
        <v>251</v>
      </c>
      <c r="D182" s="22" t="s">
        <v>36</v>
      </c>
      <c r="E182" s="22">
        <f t="shared" si="29"/>
        <v>50</v>
      </c>
      <c r="F182" s="23" t="b">
        <f t="shared" si="30"/>
        <v>0</v>
      </c>
      <c r="G182" s="23" t="b">
        <f t="shared" si="27"/>
        <v>0</v>
      </c>
      <c r="H182" s="24" t="s">
        <v>37</v>
      </c>
      <c r="I182" s="20" t="s">
        <v>35</v>
      </c>
      <c r="J182" s="11" t="s">
        <v>339</v>
      </c>
      <c r="K182" s="22" t="s">
        <v>36</v>
      </c>
      <c r="L182" s="22">
        <f t="shared" si="31"/>
        <v>183</v>
      </c>
      <c r="M182" s="23" t="b">
        <f t="shared" si="32"/>
        <v>0</v>
      </c>
      <c r="N182" s="23" t="b">
        <f t="shared" si="28"/>
        <v>0</v>
      </c>
      <c r="O182" s="23" t="s">
        <v>38</v>
      </c>
      <c r="P182" s="11" t="s">
        <v>340</v>
      </c>
      <c r="Q182" s="22" t="b">
        <f t="shared" ref="Q182:Q194" si="33">IF(OR(G182=0,N182=0),0,IF(H182="ou",OR(G182,N182),AND(G182,N182)))</f>
        <v>0</v>
      </c>
    </row>
    <row r="183" spans="1:17" x14ac:dyDescent="0.2">
      <c r="A183" s="20" t="s">
        <v>34</v>
      </c>
      <c r="B183" s="20" t="s">
        <v>35</v>
      </c>
      <c r="C183" s="21" t="s">
        <v>166</v>
      </c>
      <c r="D183" s="22" t="s">
        <v>36</v>
      </c>
      <c r="E183" s="22">
        <f t="shared" si="29"/>
        <v>82</v>
      </c>
      <c r="F183" s="23" t="b">
        <f t="shared" si="30"/>
        <v>0</v>
      </c>
      <c r="G183" s="23" t="b">
        <f t="shared" si="27"/>
        <v>0</v>
      </c>
      <c r="H183" s="24" t="s">
        <v>37</v>
      </c>
      <c r="I183" s="20" t="s">
        <v>35</v>
      </c>
      <c r="J183" s="11" t="s">
        <v>213</v>
      </c>
      <c r="K183" s="22" t="s">
        <v>36</v>
      </c>
      <c r="L183" s="22">
        <f t="shared" si="31"/>
        <v>61</v>
      </c>
      <c r="M183" s="23" t="b">
        <f t="shared" si="32"/>
        <v>1</v>
      </c>
      <c r="N183" s="23" t="b">
        <f t="shared" si="28"/>
        <v>1</v>
      </c>
      <c r="O183" s="23" t="s">
        <v>38</v>
      </c>
      <c r="P183" s="11" t="s">
        <v>339</v>
      </c>
      <c r="Q183" s="22" t="b">
        <f t="shared" si="33"/>
        <v>0</v>
      </c>
    </row>
    <row r="184" spans="1:17" x14ac:dyDescent="0.2">
      <c r="A184" s="20" t="s">
        <v>34</v>
      </c>
      <c r="B184" s="20" t="s">
        <v>35</v>
      </c>
      <c r="C184" s="21" t="s">
        <v>341</v>
      </c>
      <c r="D184" s="22" t="s">
        <v>36</v>
      </c>
      <c r="E184" s="22">
        <f t="shared" si="29"/>
        <v>62</v>
      </c>
      <c r="F184" s="23" t="b">
        <f t="shared" si="30"/>
        <v>0</v>
      </c>
      <c r="G184" s="23" t="b">
        <f t="shared" si="27"/>
        <v>0</v>
      </c>
      <c r="H184" s="24" t="s">
        <v>37</v>
      </c>
      <c r="I184" s="20" t="s">
        <v>35</v>
      </c>
      <c r="J184" s="11" t="s">
        <v>342</v>
      </c>
      <c r="K184" s="22" t="s">
        <v>36</v>
      </c>
      <c r="L184" s="22">
        <f t="shared" si="31"/>
        <v>185</v>
      </c>
      <c r="M184" s="23" t="b">
        <f t="shared" si="32"/>
        <v>0</v>
      </c>
      <c r="N184" s="23" t="b">
        <f t="shared" si="28"/>
        <v>0</v>
      </c>
      <c r="O184" s="23" t="s">
        <v>38</v>
      </c>
      <c r="P184" s="11" t="s">
        <v>343</v>
      </c>
      <c r="Q184" s="22" t="b">
        <f t="shared" si="33"/>
        <v>0</v>
      </c>
    </row>
    <row r="185" spans="1:17" x14ac:dyDescent="0.2">
      <c r="A185" s="20" t="s">
        <v>34</v>
      </c>
      <c r="B185" s="20" t="s">
        <v>35</v>
      </c>
      <c r="C185" s="21" t="s">
        <v>241</v>
      </c>
      <c r="D185" s="22" t="s">
        <v>36</v>
      </c>
      <c r="E185" s="22">
        <f t="shared" si="29"/>
        <v>122</v>
      </c>
      <c r="F185" s="23" t="b">
        <f t="shared" si="30"/>
        <v>0</v>
      </c>
      <c r="G185" s="23" t="b">
        <f t="shared" si="27"/>
        <v>0</v>
      </c>
      <c r="H185" s="24" t="s">
        <v>37</v>
      </c>
      <c r="I185" s="20" t="s">
        <v>35</v>
      </c>
      <c r="J185" s="11" t="s">
        <v>213</v>
      </c>
      <c r="K185" s="22" t="s">
        <v>36</v>
      </c>
      <c r="L185" s="22">
        <f t="shared" si="31"/>
        <v>61</v>
      </c>
      <c r="M185" s="23" t="b">
        <f t="shared" si="32"/>
        <v>1</v>
      </c>
      <c r="N185" s="23" t="b">
        <f t="shared" si="28"/>
        <v>1</v>
      </c>
      <c r="O185" s="23" t="s">
        <v>38</v>
      </c>
      <c r="P185" s="11" t="s">
        <v>342</v>
      </c>
      <c r="Q185" s="22" t="b">
        <f t="shared" si="33"/>
        <v>0</v>
      </c>
    </row>
    <row r="186" spans="1:17" x14ac:dyDescent="0.2">
      <c r="A186" s="20" t="s">
        <v>34</v>
      </c>
      <c r="B186" s="20" t="s">
        <v>35</v>
      </c>
      <c r="C186" s="21" t="s">
        <v>344</v>
      </c>
      <c r="D186" s="22" t="s">
        <v>36</v>
      </c>
      <c r="E186" s="22">
        <f t="shared" si="29"/>
        <v>188</v>
      </c>
      <c r="F186" s="23" t="b">
        <f t="shared" si="30"/>
        <v>0</v>
      </c>
      <c r="G186" s="23" t="b">
        <f t="shared" si="27"/>
        <v>0</v>
      </c>
      <c r="H186" s="24" t="s">
        <v>37</v>
      </c>
      <c r="I186" s="20" t="s">
        <v>35</v>
      </c>
      <c r="J186" s="11" t="s">
        <v>345</v>
      </c>
      <c r="K186" s="22" t="s">
        <v>36</v>
      </c>
      <c r="L186" s="22">
        <f t="shared" si="31"/>
        <v>187</v>
      </c>
      <c r="M186" s="23" t="b">
        <f t="shared" si="32"/>
        <v>0</v>
      </c>
      <c r="N186" s="23" t="b">
        <f t="shared" si="28"/>
        <v>0</v>
      </c>
      <c r="O186" s="23" t="s">
        <v>38</v>
      </c>
      <c r="P186" s="11" t="s">
        <v>346</v>
      </c>
      <c r="Q186" s="22" t="b">
        <f t="shared" si="33"/>
        <v>0</v>
      </c>
    </row>
    <row r="187" spans="1:17" x14ac:dyDescent="0.2">
      <c r="A187" s="20" t="s">
        <v>34</v>
      </c>
      <c r="B187" s="20" t="s">
        <v>35</v>
      </c>
      <c r="C187" s="21" t="s">
        <v>259</v>
      </c>
      <c r="D187" s="22" t="s">
        <v>36</v>
      </c>
      <c r="E187" s="22">
        <f t="shared" si="29"/>
        <v>51</v>
      </c>
      <c r="F187" s="23" t="b">
        <f t="shared" si="30"/>
        <v>0</v>
      </c>
      <c r="G187" s="23" t="b">
        <f t="shared" si="27"/>
        <v>0</v>
      </c>
      <c r="H187" s="24" t="s">
        <v>37</v>
      </c>
      <c r="I187" s="20" t="s">
        <v>35</v>
      </c>
      <c r="J187" s="11" t="s">
        <v>347</v>
      </c>
      <c r="K187" s="22" t="s">
        <v>36</v>
      </c>
      <c r="L187" s="22">
        <f t="shared" si="31"/>
        <v>24</v>
      </c>
      <c r="M187" s="23" t="b">
        <f t="shared" si="32"/>
        <v>1</v>
      </c>
      <c r="N187" s="23" t="b">
        <f t="shared" si="28"/>
        <v>1</v>
      </c>
      <c r="O187" s="23" t="s">
        <v>38</v>
      </c>
      <c r="P187" s="11" t="s">
        <v>345</v>
      </c>
      <c r="Q187" s="22" t="b">
        <f t="shared" si="33"/>
        <v>0</v>
      </c>
    </row>
    <row r="188" spans="1:17" x14ac:dyDescent="0.2">
      <c r="A188" s="20" t="s">
        <v>34</v>
      </c>
      <c r="B188" s="20" t="s">
        <v>35</v>
      </c>
      <c r="C188" s="21" t="s">
        <v>193</v>
      </c>
      <c r="D188" s="22" t="s">
        <v>36</v>
      </c>
      <c r="E188" s="22">
        <f t="shared" si="29"/>
        <v>94</v>
      </c>
      <c r="F188" s="23" t="b">
        <f t="shared" si="30"/>
        <v>0</v>
      </c>
      <c r="G188" s="23" t="b">
        <f t="shared" si="27"/>
        <v>0</v>
      </c>
      <c r="H188" s="24" t="s">
        <v>37</v>
      </c>
      <c r="I188" s="20" t="s">
        <v>35</v>
      </c>
      <c r="J188" s="11" t="s">
        <v>173</v>
      </c>
      <c r="K188" s="22" t="s">
        <v>36</v>
      </c>
      <c r="L188" s="22">
        <f t="shared" si="31"/>
        <v>49</v>
      </c>
      <c r="M188" s="23" t="b">
        <f t="shared" si="32"/>
        <v>0</v>
      </c>
      <c r="N188" s="23" t="b">
        <f t="shared" si="28"/>
        <v>0</v>
      </c>
      <c r="O188" s="23" t="s">
        <v>38</v>
      </c>
      <c r="P188" s="11" t="s">
        <v>344</v>
      </c>
      <c r="Q188" s="22" t="b">
        <f t="shared" si="33"/>
        <v>0</v>
      </c>
    </row>
    <row r="189" spans="1:17" x14ac:dyDescent="0.2">
      <c r="A189" s="20" t="s">
        <v>34</v>
      </c>
      <c r="B189" s="20" t="s">
        <v>35</v>
      </c>
      <c r="C189" s="21" t="s">
        <v>251</v>
      </c>
      <c r="D189" s="22" t="s">
        <v>36</v>
      </c>
      <c r="E189" s="22">
        <f t="shared" si="29"/>
        <v>50</v>
      </c>
      <c r="F189" s="23" t="b">
        <f t="shared" si="30"/>
        <v>0</v>
      </c>
      <c r="G189" s="23" t="b">
        <f t="shared" si="27"/>
        <v>0</v>
      </c>
      <c r="H189" s="24" t="s">
        <v>37</v>
      </c>
      <c r="I189" s="20" t="s">
        <v>35</v>
      </c>
      <c r="J189" s="11" t="s">
        <v>348</v>
      </c>
      <c r="K189" s="22" t="s">
        <v>36</v>
      </c>
      <c r="L189" s="22">
        <f t="shared" si="31"/>
        <v>190</v>
      </c>
      <c r="M189" s="23" t="b">
        <f t="shared" si="32"/>
        <v>0</v>
      </c>
      <c r="N189" s="23" t="b">
        <f t="shared" si="28"/>
        <v>0</v>
      </c>
      <c r="O189" s="23" t="s">
        <v>38</v>
      </c>
      <c r="P189" s="11" t="s">
        <v>349</v>
      </c>
      <c r="Q189" s="22" t="b">
        <f t="shared" si="33"/>
        <v>0</v>
      </c>
    </row>
    <row r="190" spans="1:17" x14ac:dyDescent="0.2">
      <c r="A190" s="20" t="s">
        <v>34</v>
      </c>
      <c r="B190" s="20" t="s">
        <v>35</v>
      </c>
      <c r="C190" s="21" t="s">
        <v>206</v>
      </c>
      <c r="D190" s="22" t="s">
        <v>36</v>
      </c>
      <c r="E190" s="22">
        <f t="shared" si="29"/>
        <v>100</v>
      </c>
      <c r="F190" s="23" t="b">
        <f t="shared" si="30"/>
        <v>0</v>
      </c>
      <c r="G190" s="23" t="b">
        <f t="shared" si="27"/>
        <v>0</v>
      </c>
      <c r="H190" s="24" t="s">
        <v>37</v>
      </c>
      <c r="I190" s="20" t="s">
        <v>35</v>
      </c>
      <c r="J190" s="11" t="s">
        <v>350</v>
      </c>
      <c r="K190" s="22" t="s">
        <v>36</v>
      </c>
      <c r="L190" s="22">
        <f t="shared" si="31"/>
        <v>25</v>
      </c>
      <c r="M190" s="23" t="b">
        <f t="shared" si="32"/>
        <v>0</v>
      </c>
      <c r="N190" s="23" t="b">
        <f t="shared" si="28"/>
        <v>0</v>
      </c>
      <c r="O190" s="23" t="s">
        <v>38</v>
      </c>
      <c r="P190" s="11" t="s">
        <v>348</v>
      </c>
      <c r="Q190" s="22" t="b">
        <f t="shared" si="33"/>
        <v>0</v>
      </c>
    </row>
    <row r="191" spans="1:17" x14ac:dyDescent="0.2">
      <c r="A191" s="20" t="s">
        <v>34</v>
      </c>
      <c r="B191" s="20" t="s">
        <v>35</v>
      </c>
      <c r="C191" s="21" t="s">
        <v>351</v>
      </c>
      <c r="D191" s="22" t="s">
        <v>36</v>
      </c>
      <c r="E191" s="22">
        <f t="shared" si="29"/>
        <v>193</v>
      </c>
      <c r="F191" s="23" t="b">
        <f t="shared" si="30"/>
        <v>0</v>
      </c>
      <c r="G191" s="23" t="b">
        <f t="shared" si="27"/>
        <v>0</v>
      </c>
      <c r="H191" s="24" t="s">
        <v>37</v>
      </c>
      <c r="I191" s="20" t="s">
        <v>35</v>
      </c>
      <c r="J191" s="11" t="s">
        <v>352</v>
      </c>
      <c r="K191" s="22" t="s">
        <v>36</v>
      </c>
      <c r="L191" s="22">
        <f t="shared" si="31"/>
        <v>192</v>
      </c>
      <c r="M191" s="23" t="b">
        <f t="shared" si="32"/>
        <v>0</v>
      </c>
      <c r="N191" s="23" t="b">
        <f t="shared" si="28"/>
        <v>0</v>
      </c>
      <c r="O191" s="23" t="s">
        <v>38</v>
      </c>
      <c r="P191" s="11" t="s">
        <v>353</v>
      </c>
      <c r="Q191" s="22" t="b">
        <f t="shared" si="33"/>
        <v>0</v>
      </c>
    </row>
    <row r="192" spans="1:17" x14ac:dyDescent="0.2">
      <c r="A192" s="20" t="s">
        <v>34</v>
      </c>
      <c r="B192" s="20" t="s">
        <v>35</v>
      </c>
      <c r="C192" s="21" t="s">
        <v>354</v>
      </c>
      <c r="D192" s="22" t="s">
        <v>36</v>
      </c>
      <c r="E192" s="22">
        <f t="shared" si="29"/>
        <v>63</v>
      </c>
      <c r="F192" s="23" t="b">
        <f t="shared" si="30"/>
        <v>0</v>
      </c>
      <c r="G192" s="23" t="b">
        <f t="shared" si="27"/>
        <v>0</v>
      </c>
      <c r="H192" s="24" t="s">
        <v>37</v>
      </c>
      <c r="I192" s="20" t="s">
        <v>35</v>
      </c>
      <c r="J192" s="11" t="s">
        <v>355</v>
      </c>
      <c r="K192" s="22" t="s">
        <v>36</v>
      </c>
      <c r="L192" s="22">
        <f t="shared" si="31"/>
        <v>194</v>
      </c>
      <c r="M192" s="23" t="b">
        <f t="shared" si="32"/>
        <v>0</v>
      </c>
      <c r="N192" s="23" t="b">
        <f t="shared" si="28"/>
        <v>0</v>
      </c>
      <c r="O192" s="23" t="s">
        <v>38</v>
      </c>
      <c r="P192" s="11" t="s">
        <v>352</v>
      </c>
      <c r="Q192" s="22" t="b">
        <f t="shared" si="33"/>
        <v>0</v>
      </c>
    </row>
    <row r="193" spans="1:17" x14ac:dyDescent="0.2">
      <c r="A193" s="20" t="s">
        <v>34</v>
      </c>
      <c r="B193" s="20" t="s">
        <v>35</v>
      </c>
      <c r="C193" s="21" t="s">
        <v>213</v>
      </c>
      <c r="D193" s="22" t="s">
        <v>36</v>
      </c>
      <c r="E193" s="22">
        <f t="shared" si="29"/>
        <v>61</v>
      </c>
      <c r="F193" s="23" t="b">
        <f t="shared" si="30"/>
        <v>1</v>
      </c>
      <c r="G193" s="23" t="b">
        <f t="shared" si="27"/>
        <v>1</v>
      </c>
      <c r="H193" s="24" t="s">
        <v>37</v>
      </c>
      <c r="I193" s="20" t="s">
        <v>35</v>
      </c>
      <c r="J193" s="11" t="s">
        <v>245</v>
      </c>
      <c r="K193" s="22" t="s">
        <v>36</v>
      </c>
      <c r="L193" s="22">
        <f t="shared" si="31"/>
        <v>16</v>
      </c>
      <c r="M193" s="23" t="b">
        <f t="shared" si="32"/>
        <v>0</v>
      </c>
      <c r="N193" s="23" t="b">
        <f t="shared" si="28"/>
        <v>0</v>
      </c>
      <c r="O193" s="23" t="s">
        <v>38</v>
      </c>
      <c r="P193" s="11" t="s">
        <v>351</v>
      </c>
      <c r="Q193" s="22" t="b">
        <f t="shared" si="33"/>
        <v>0</v>
      </c>
    </row>
    <row r="194" spans="1:17" x14ac:dyDescent="0.2">
      <c r="A194" s="20" t="s">
        <v>34</v>
      </c>
      <c r="B194" s="20" t="s">
        <v>35</v>
      </c>
      <c r="C194" s="21" t="s">
        <v>251</v>
      </c>
      <c r="D194" s="22" t="s">
        <v>36</v>
      </c>
      <c r="E194" s="22">
        <f t="shared" si="29"/>
        <v>50</v>
      </c>
      <c r="F194" s="23" t="b">
        <f t="shared" si="30"/>
        <v>0</v>
      </c>
      <c r="G194" s="23" t="b">
        <f t="shared" si="27"/>
        <v>0</v>
      </c>
      <c r="H194" s="24" t="s">
        <v>37</v>
      </c>
      <c r="I194" s="20" t="s">
        <v>35</v>
      </c>
      <c r="J194" s="11" t="s">
        <v>173</v>
      </c>
      <c r="K194" s="22" t="s">
        <v>36</v>
      </c>
      <c r="L194" s="22">
        <f t="shared" si="31"/>
        <v>49</v>
      </c>
      <c r="M194" s="23" t="b">
        <f t="shared" si="32"/>
        <v>0</v>
      </c>
      <c r="N194" s="23" t="b">
        <f t="shared" si="28"/>
        <v>0</v>
      </c>
      <c r="O194" s="23" t="s">
        <v>38</v>
      </c>
      <c r="P194" s="11" t="s">
        <v>355</v>
      </c>
      <c r="Q194" s="22" t="b">
        <f t="shared" si="33"/>
        <v>0</v>
      </c>
    </row>
    <row r="195" spans="1:17" x14ac:dyDescent="0.2">
      <c r="A195" s="20"/>
      <c r="B195" s="20"/>
      <c r="C195" s="21"/>
      <c r="D195" s="22"/>
      <c r="E195" s="22"/>
      <c r="F195" s="23"/>
      <c r="G195" s="23"/>
      <c r="H195" s="24"/>
      <c r="I195" s="20"/>
      <c r="J195" s="11"/>
      <c r="K195" s="22"/>
      <c r="L195" s="22"/>
      <c r="M195" s="23"/>
      <c r="N195" s="23"/>
      <c r="O195" s="23"/>
      <c r="P195" s="11"/>
      <c r="Q195" s="22">
        <f>IF(OR(G195=0,N195=0),0,IF(H195="ou",OR(G195,N195),AND(G195,N195)))</f>
        <v>0</v>
      </c>
    </row>
    <row r="196" spans="1:17" x14ac:dyDescent="0.2">
      <c r="A196" s="20" t="s">
        <v>34</v>
      </c>
      <c r="B196" s="20" t="s">
        <v>35</v>
      </c>
      <c r="C196" s="21" t="s">
        <v>356</v>
      </c>
      <c r="D196" s="22" t="s">
        <v>36</v>
      </c>
      <c r="E196" s="22">
        <f t="shared" ref="E196:E217" si="34">MATCH(C196,$P:$P,0)</f>
        <v>198</v>
      </c>
      <c r="F196" s="23" t="b">
        <f t="shared" ref="F196:F217" si="35">INDEX($Q:$Q,E196)</f>
        <v>0</v>
      </c>
      <c r="G196" s="23" t="b">
        <f t="shared" si="27"/>
        <v>0</v>
      </c>
      <c r="H196" s="24" t="s">
        <v>37</v>
      </c>
      <c r="I196" s="20" t="s">
        <v>35</v>
      </c>
      <c r="J196" s="11" t="s">
        <v>357</v>
      </c>
      <c r="K196" s="22" t="s">
        <v>36</v>
      </c>
      <c r="L196" s="22">
        <f t="shared" ref="L196:L217" si="36">MATCH(J196,$P:$P,0)</f>
        <v>197</v>
      </c>
      <c r="M196" s="23" t="b">
        <f t="shared" ref="M196:M217" si="37">INDEX($Q:$Q,L196)</f>
        <v>0</v>
      </c>
      <c r="N196" s="23" t="b">
        <f t="shared" si="28"/>
        <v>0</v>
      </c>
      <c r="O196" s="23" t="s">
        <v>38</v>
      </c>
      <c r="P196" s="11" t="s">
        <v>358</v>
      </c>
      <c r="Q196" s="22" t="b">
        <f>IF(OR(G196=0,N196=0),0,IF(H196="ou",OR(G196,N196),AND(G196,N196)))</f>
        <v>0</v>
      </c>
    </row>
    <row r="197" spans="1:17" x14ac:dyDescent="0.2">
      <c r="A197" s="20" t="s">
        <v>34</v>
      </c>
      <c r="B197" s="20" t="s">
        <v>35</v>
      </c>
      <c r="C197" s="21" t="s">
        <v>359</v>
      </c>
      <c r="D197" s="22" t="s">
        <v>36</v>
      </c>
      <c r="E197" s="22">
        <f t="shared" si="34"/>
        <v>64</v>
      </c>
      <c r="F197" s="23" t="b">
        <f t="shared" si="35"/>
        <v>0</v>
      </c>
      <c r="G197" s="23" t="b">
        <f t="shared" si="27"/>
        <v>0</v>
      </c>
      <c r="H197" s="24" t="s">
        <v>37</v>
      </c>
      <c r="I197" s="20" t="s">
        <v>35</v>
      </c>
      <c r="J197" s="11" t="s">
        <v>360</v>
      </c>
      <c r="K197" s="22" t="s">
        <v>36</v>
      </c>
      <c r="L197" s="22">
        <f t="shared" si="36"/>
        <v>199</v>
      </c>
      <c r="M197" s="23" t="b">
        <f t="shared" si="37"/>
        <v>0</v>
      </c>
      <c r="N197" s="23" t="b">
        <f t="shared" si="28"/>
        <v>0</v>
      </c>
      <c r="O197" s="23" t="s">
        <v>38</v>
      </c>
      <c r="P197" s="11" t="s">
        <v>357</v>
      </c>
      <c r="Q197" s="22" t="b">
        <f t="shared" ref="Q197:Q217" si="38">IF(OR(G197=0,N197=0),0,IF(H197="ou",OR(G197,N197),AND(G197,N197)))</f>
        <v>0</v>
      </c>
    </row>
    <row r="198" spans="1:17" x14ac:dyDescent="0.2">
      <c r="A198" s="20" t="s">
        <v>34</v>
      </c>
      <c r="B198" s="20" t="s">
        <v>35</v>
      </c>
      <c r="C198" s="21" t="s">
        <v>293</v>
      </c>
      <c r="D198" s="22" t="s">
        <v>36</v>
      </c>
      <c r="E198" s="22">
        <f t="shared" si="34"/>
        <v>65</v>
      </c>
      <c r="F198" s="23" t="b">
        <f t="shared" si="35"/>
        <v>0</v>
      </c>
      <c r="G198" s="23" t="b">
        <f t="shared" si="27"/>
        <v>0</v>
      </c>
      <c r="H198" s="24" t="s">
        <v>37</v>
      </c>
      <c r="I198" s="20" t="s">
        <v>35</v>
      </c>
      <c r="J198" s="11" t="s">
        <v>251</v>
      </c>
      <c r="K198" s="22" t="s">
        <v>36</v>
      </c>
      <c r="L198" s="22">
        <f t="shared" si="36"/>
        <v>50</v>
      </c>
      <c r="M198" s="23" t="b">
        <f t="shared" si="37"/>
        <v>0</v>
      </c>
      <c r="N198" s="23" t="b">
        <f t="shared" si="28"/>
        <v>0</v>
      </c>
      <c r="O198" s="23" t="s">
        <v>38</v>
      </c>
      <c r="P198" s="11" t="s">
        <v>356</v>
      </c>
      <c r="Q198" s="22" t="b">
        <f t="shared" si="38"/>
        <v>0</v>
      </c>
    </row>
    <row r="199" spans="1:17" x14ac:dyDescent="0.2">
      <c r="A199" s="20" t="s">
        <v>34</v>
      </c>
      <c r="B199" s="20" t="s">
        <v>35</v>
      </c>
      <c r="C199" s="21" t="s">
        <v>177</v>
      </c>
      <c r="D199" s="22" t="s">
        <v>36</v>
      </c>
      <c r="E199" s="22">
        <f t="shared" si="34"/>
        <v>86</v>
      </c>
      <c r="F199" s="23" t="b">
        <f t="shared" si="35"/>
        <v>0</v>
      </c>
      <c r="G199" s="23" t="b">
        <f t="shared" si="27"/>
        <v>0</v>
      </c>
      <c r="H199" s="24" t="s">
        <v>37</v>
      </c>
      <c r="I199" s="20" t="s">
        <v>35</v>
      </c>
      <c r="J199" s="11" t="s">
        <v>221</v>
      </c>
      <c r="K199" s="22" t="s">
        <v>36</v>
      </c>
      <c r="L199" s="22">
        <f t="shared" si="36"/>
        <v>53</v>
      </c>
      <c r="M199" s="23" t="b">
        <f t="shared" si="37"/>
        <v>0</v>
      </c>
      <c r="N199" s="23" t="b">
        <f t="shared" si="28"/>
        <v>0</v>
      </c>
      <c r="O199" s="23" t="s">
        <v>38</v>
      </c>
      <c r="P199" s="11" t="s">
        <v>360</v>
      </c>
      <c r="Q199" s="22" t="b">
        <f t="shared" si="38"/>
        <v>0</v>
      </c>
    </row>
    <row r="200" spans="1:17" x14ac:dyDescent="0.2">
      <c r="A200" s="20" t="s">
        <v>34</v>
      </c>
      <c r="B200" s="20" t="s">
        <v>35</v>
      </c>
      <c r="C200" s="21" t="s">
        <v>361</v>
      </c>
      <c r="D200" s="22" t="s">
        <v>36</v>
      </c>
      <c r="E200" s="22">
        <f t="shared" si="34"/>
        <v>202</v>
      </c>
      <c r="F200" s="23" t="b">
        <f t="shared" si="35"/>
        <v>0</v>
      </c>
      <c r="G200" s="23" t="b">
        <f t="shared" si="27"/>
        <v>0</v>
      </c>
      <c r="H200" s="24" t="s">
        <v>37</v>
      </c>
      <c r="I200" s="20" t="s">
        <v>35</v>
      </c>
      <c r="J200" s="11" t="s">
        <v>362</v>
      </c>
      <c r="K200" s="22" t="s">
        <v>36</v>
      </c>
      <c r="L200" s="22">
        <f t="shared" si="36"/>
        <v>201</v>
      </c>
      <c r="M200" s="23" t="b">
        <f t="shared" si="37"/>
        <v>0</v>
      </c>
      <c r="N200" s="23" t="b">
        <f t="shared" si="28"/>
        <v>0</v>
      </c>
      <c r="O200" s="23" t="s">
        <v>38</v>
      </c>
      <c r="P200" s="11" t="s">
        <v>363</v>
      </c>
      <c r="Q200" s="22" t="b">
        <f t="shared" si="38"/>
        <v>0</v>
      </c>
    </row>
    <row r="201" spans="1:17" x14ac:dyDescent="0.2">
      <c r="A201" s="20" t="s">
        <v>34</v>
      </c>
      <c r="B201" s="20" t="s">
        <v>35</v>
      </c>
      <c r="C201" s="21" t="s">
        <v>364</v>
      </c>
      <c r="D201" s="22" t="s">
        <v>36</v>
      </c>
      <c r="E201" s="22">
        <f t="shared" si="34"/>
        <v>204</v>
      </c>
      <c r="F201" s="23" t="b">
        <f t="shared" si="35"/>
        <v>0</v>
      </c>
      <c r="G201" s="23" t="b">
        <f t="shared" si="27"/>
        <v>0</v>
      </c>
      <c r="H201" s="24" t="s">
        <v>37</v>
      </c>
      <c r="I201" s="20" t="s">
        <v>35</v>
      </c>
      <c r="J201" s="11" t="s">
        <v>365</v>
      </c>
      <c r="K201" s="22" t="s">
        <v>36</v>
      </c>
      <c r="L201" s="22">
        <f t="shared" si="36"/>
        <v>203</v>
      </c>
      <c r="M201" s="23" t="b">
        <f t="shared" si="37"/>
        <v>0</v>
      </c>
      <c r="N201" s="23" t="b">
        <f t="shared" si="28"/>
        <v>0</v>
      </c>
      <c r="O201" s="23" t="s">
        <v>38</v>
      </c>
      <c r="P201" s="11" t="s">
        <v>362</v>
      </c>
      <c r="Q201" s="22" t="b">
        <f t="shared" si="38"/>
        <v>0</v>
      </c>
    </row>
    <row r="202" spans="1:17" x14ac:dyDescent="0.2">
      <c r="A202" s="20" t="s">
        <v>34</v>
      </c>
      <c r="B202" s="20" t="s">
        <v>35</v>
      </c>
      <c r="C202" s="21" t="s">
        <v>366</v>
      </c>
      <c r="D202" s="22" t="s">
        <v>36</v>
      </c>
      <c r="E202" s="22">
        <f t="shared" si="34"/>
        <v>66</v>
      </c>
      <c r="F202" s="23" t="b">
        <f t="shared" si="35"/>
        <v>0</v>
      </c>
      <c r="G202" s="23" t="b">
        <f t="shared" si="27"/>
        <v>0</v>
      </c>
      <c r="H202" s="24" t="s">
        <v>37</v>
      </c>
      <c r="I202" s="20" t="s">
        <v>35</v>
      </c>
      <c r="J202" s="11" t="s">
        <v>367</v>
      </c>
      <c r="K202" s="22" t="s">
        <v>36</v>
      </c>
      <c r="L202" s="22">
        <f t="shared" si="36"/>
        <v>26</v>
      </c>
      <c r="M202" s="23" t="b">
        <f t="shared" si="37"/>
        <v>0</v>
      </c>
      <c r="N202" s="23" t="b">
        <f t="shared" si="28"/>
        <v>0</v>
      </c>
      <c r="O202" s="23" t="s">
        <v>38</v>
      </c>
      <c r="P202" s="11" t="s">
        <v>361</v>
      </c>
      <c r="Q202" s="22" t="b">
        <f t="shared" si="38"/>
        <v>0</v>
      </c>
    </row>
    <row r="203" spans="1:17" x14ac:dyDescent="0.2">
      <c r="A203" s="20" t="s">
        <v>34</v>
      </c>
      <c r="B203" s="20" t="s">
        <v>35</v>
      </c>
      <c r="C203" s="21" t="s">
        <v>368</v>
      </c>
      <c r="D203" s="22" t="s">
        <v>36</v>
      </c>
      <c r="E203" s="22">
        <f t="shared" si="34"/>
        <v>67</v>
      </c>
      <c r="F203" s="23" t="b">
        <f t="shared" si="35"/>
        <v>0</v>
      </c>
      <c r="G203" s="23" t="b">
        <f t="shared" si="27"/>
        <v>0</v>
      </c>
      <c r="H203" s="24" t="s">
        <v>37</v>
      </c>
      <c r="I203" s="20" t="s">
        <v>35</v>
      </c>
      <c r="J203" s="11" t="s">
        <v>251</v>
      </c>
      <c r="K203" s="22" t="s">
        <v>36</v>
      </c>
      <c r="L203" s="22">
        <f t="shared" si="36"/>
        <v>50</v>
      </c>
      <c r="M203" s="23" t="b">
        <f t="shared" si="37"/>
        <v>0</v>
      </c>
      <c r="N203" s="23" t="b">
        <f t="shared" si="28"/>
        <v>0</v>
      </c>
      <c r="O203" s="23" t="s">
        <v>38</v>
      </c>
      <c r="P203" s="11" t="s">
        <v>365</v>
      </c>
      <c r="Q203" s="22" t="b">
        <f t="shared" si="38"/>
        <v>0</v>
      </c>
    </row>
    <row r="204" spans="1:17" x14ac:dyDescent="0.2">
      <c r="A204" s="20" t="s">
        <v>34</v>
      </c>
      <c r="B204" s="20" t="s">
        <v>35</v>
      </c>
      <c r="C204" s="21" t="s">
        <v>177</v>
      </c>
      <c r="D204" s="22" t="s">
        <v>36</v>
      </c>
      <c r="E204" s="22">
        <f t="shared" si="34"/>
        <v>86</v>
      </c>
      <c r="F204" s="23" t="b">
        <f t="shared" si="35"/>
        <v>0</v>
      </c>
      <c r="G204" s="23" t="b">
        <f t="shared" si="27"/>
        <v>0</v>
      </c>
      <c r="H204" s="24" t="s">
        <v>37</v>
      </c>
      <c r="I204" s="20" t="s">
        <v>35</v>
      </c>
      <c r="J204" s="11" t="s">
        <v>221</v>
      </c>
      <c r="K204" s="22" t="s">
        <v>36</v>
      </c>
      <c r="L204" s="22">
        <f t="shared" si="36"/>
        <v>53</v>
      </c>
      <c r="M204" s="23" t="b">
        <f t="shared" si="37"/>
        <v>0</v>
      </c>
      <c r="N204" s="23" t="b">
        <f t="shared" si="28"/>
        <v>0</v>
      </c>
      <c r="O204" s="23" t="s">
        <v>38</v>
      </c>
      <c r="P204" s="11" t="s">
        <v>364</v>
      </c>
      <c r="Q204" s="22" t="b">
        <f t="shared" si="38"/>
        <v>0</v>
      </c>
    </row>
    <row r="205" spans="1:17" x14ac:dyDescent="0.2">
      <c r="A205" s="20" t="s">
        <v>34</v>
      </c>
      <c r="B205" s="20" t="s">
        <v>35</v>
      </c>
      <c r="C205" s="21" t="s">
        <v>369</v>
      </c>
      <c r="D205" s="22" t="s">
        <v>36</v>
      </c>
      <c r="E205" s="22">
        <f t="shared" si="34"/>
        <v>207</v>
      </c>
      <c r="F205" s="23" t="b">
        <f t="shared" si="35"/>
        <v>0</v>
      </c>
      <c r="G205" s="23" t="b">
        <f t="shared" si="27"/>
        <v>0</v>
      </c>
      <c r="H205" s="24" t="s">
        <v>37</v>
      </c>
      <c r="I205" s="20" t="s">
        <v>35</v>
      </c>
      <c r="J205" s="11" t="s">
        <v>370</v>
      </c>
      <c r="K205" s="22" t="s">
        <v>36</v>
      </c>
      <c r="L205" s="22">
        <f t="shared" si="36"/>
        <v>206</v>
      </c>
      <c r="M205" s="23" t="b">
        <f t="shared" si="37"/>
        <v>0</v>
      </c>
      <c r="N205" s="23" t="b">
        <f t="shared" si="28"/>
        <v>0</v>
      </c>
      <c r="O205" s="23" t="s">
        <v>38</v>
      </c>
      <c r="P205" s="11" t="s">
        <v>371</v>
      </c>
      <c r="Q205" s="22" t="b">
        <f t="shared" si="38"/>
        <v>0</v>
      </c>
    </row>
    <row r="206" spans="1:17" x14ac:dyDescent="0.2">
      <c r="A206" s="20" t="s">
        <v>34</v>
      </c>
      <c r="B206" s="20" t="s">
        <v>35</v>
      </c>
      <c r="C206" s="21" t="s">
        <v>221</v>
      </c>
      <c r="D206" s="22" t="s">
        <v>36</v>
      </c>
      <c r="E206" s="22">
        <f t="shared" si="34"/>
        <v>53</v>
      </c>
      <c r="F206" s="23" t="b">
        <f t="shared" si="35"/>
        <v>0</v>
      </c>
      <c r="G206" s="23" t="b">
        <f t="shared" si="27"/>
        <v>0</v>
      </c>
      <c r="H206" s="24" t="s">
        <v>37</v>
      </c>
      <c r="I206" s="20" t="s">
        <v>35</v>
      </c>
      <c r="J206" s="11" t="s">
        <v>372</v>
      </c>
      <c r="K206" s="22" t="s">
        <v>36</v>
      </c>
      <c r="L206" s="22">
        <f t="shared" si="36"/>
        <v>208</v>
      </c>
      <c r="M206" s="23" t="b">
        <f t="shared" si="37"/>
        <v>0</v>
      </c>
      <c r="N206" s="23" t="b">
        <f t="shared" si="28"/>
        <v>0</v>
      </c>
      <c r="O206" s="23" t="s">
        <v>38</v>
      </c>
      <c r="P206" s="11" t="s">
        <v>370</v>
      </c>
      <c r="Q206" s="22" t="b">
        <f t="shared" si="38"/>
        <v>0</v>
      </c>
    </row>
    <row r="207" spans="1:17" x14ac:dyDescent="0.2">
      <c r="A207" s="20" t="s">
        <v>34</v>
      </c>
      <c r="B207" s="20" t="s">
        <v>35</v>
      </c>
      <c r="C207" s="21" t="s">
        <v>251</v>
      </c>
      <c r="D207" s="22" t="s">
        <v>36</v>
      </c>
      <c r="E207" s="22">
        <f t="shared" si="34"/>
        <v>50</v>
      </c>
      <c r="F207" s="23" t="b">
        <f t="shared" si="35"/>
        <v>0</v>
      </c>
      <c r="G207" s="23" t="b">
        <f t="shared" si="27"/>
        <v>0</v>
      </c>
      <c r="H207" s="24" t="s">
        <v>37</v>
      </c>
      <c r="I207" s="20" t="s">
        <v>35</v>
      </c>
      <c r="J207" s="11" t="s">
        <v>173</v>
      </c>
      <c r="K207" s="22" t="s">
        <v>36</v>
      </c>
      <c r="L207" s="22">
        <f t="shared" si="36"/>
        <v>49</v>
      </c>
      <c r="M207" s="23" t="b">
        <f t="shared" si="37"/>
        <v>0</v>
      </c>
      <c r="N207" s="23" t="b">
        <f t="shared" si="28"/>
        <v>0</v>
      </c>
      <c r="O207" s="23" t="s">
        <v>38</v>
      </c>
      <c r="P207" s="11" t="s">
        <v>369</v>
      </c>
      <c r="Q207" s="22" t="b">
        <f t="shared" si="38"/>
        <v>0</v>
      </c>
    </row>
    <row r="208" spans="1:17" x14ac:dyDescent="0.2">
      <c r="A208" s="20" t="s">
        <v>34</v>
      </c>
      <c r="B208" s="20" t="s">
        <v>35</v>
      </c>
      <c r="C208" s="21" t="s">
        <v>177</v>
      </c>
      <c r="D208" s="22" t="s">
        <v>36</v>
      </c>
      <c r="E208" s="22">
        <f t="shared" si="34"/>
        <v>86</v>
      </c>
      <c r="F208" s="23" t="b">
        <f t="shared" si="35"/>
        <v>0</v>
      </c>
      <c r="G208" s="23" t="b">
        <f t="shared" si="27"/>
        <v>0</v>
      </c>
      <c r="H208" s="24" t="s">
        <v>37</v>
      </c>
      <c r="I208" s="20" t="s">
        <v>35</v>
      </c>
      <c r="J208" s="11" t="s">
        <v>373</v>
      </c>
      <c r="K208" s="22" t="s">
        <v>36</v>
      </c>
      <c r="L208" s="22">
        <f t="shared" si="36"/>
        <v>27</v>
      </c>
      <c r="M208" s="23" t="b">
        <f t="shared" si="37"/>
        <v>0</v>
      </c>
      <c r="N208" s="23" t="b">
        <f t="shared" si="28"/>
        <v>0</v>
      </c>
      <c r="O208" s="23" t="s">
        <v>38</v>
      </c>
      <c r="P208" s="11" t="s">
        <v>372</v>
      </c>
      <c r="Q208" s="22" t="b">
        <f t="shared" si="38"/>
        <v>0</v>
      </c>
    </row>
    <row r="209" spans="1:17" x14ac:dyDescent="0.2">
      <c r="A209" s="20" t="s">
        <v>34</v>
      </c>
      <c r="B209" s="20" t="s">
        <v>35</v>
      </c>
      <c r="C209" s="21" t="s">
        <v>374</v>
      </c>
      <c r="D209" s="22" t="s">
        <v>36</v>
      </c>
      <c r="E209" s="22">
        <f t="shared" si="34"/>
        <v>211</v>
      </c>
      <c r="F209" s="23" t="b">
        <f t="shared" si="35"/>
        <v>0</v>
      </c>
      <c r="G209" s="23" t="b">
        <f t="shared" si="27"/>
        <v>0</v>
      </c>
      <c r="H209" s="24" t="s">
        <v>37</v>
      </c>
      <c r="I209" s="20" t="s">
        <v>35</v>
      </c>
      <c r="J209" s="11" t="s">
        <v>375</v>
      </c>
      <c r="K209" s="22" t="s">
        <v>36</v>
      </c>
      <c r="L209" s="22">
        <f t="shared" si="36"/>
        <v>210</v>
      </c>
      <c r="M209" s="23" t="b">
        <f t="shared" si="37"/>
        <v>0</v>
      </c>
      <c r="N209" s="23" t="b">
        <f t="shared" si="28"/>
        <v>0</v>
      </c>
      <c r="O209" s="23" t="s">
        <v>38</v>
      </c>
      <c r="P209" s="11" t="s">
        <v>376</v>
      </c>
      <c r="Q209" s="22" t="b">
        <f t="shared" si="38"/>
        <v>0</v>
      </c>
    </row>
    <row r="210" spans="1:17" x14ac:dyDescent="0.2">
      <c r="A210" s="20" t="s">
        <v>34</v>
      </c>
      <c r="B210" s="20" t="s">
        <v>35</v>
      </c>
      <c r="C210" s="21" t="s">
        <v>227</v>
      </c>
      <c r="D210" s="22" t="s">
        <v>36</v>
      </c>
      <c r="E210" s="22">
        <f t="shared" si="34"/>
        <v>46</v>
      </c>
      <c r="F210" s="23" t="b">
        <f t="shared" si="35"/>
        <v>0</v>
      </c>
      <c r="G210" s="23" t="b">
        <f t="shared" si="27"/>
        <v>0</v>
      </c>
      <c r="H210" s="24" t="s">
        <v>37</v>
      </c>
      <c r="I210" s="20" t="s">
        <v>35</v>
      </c>
      <c r="J210" s="11" t="s">
        <v>377</v>
      </c>
      <c r="K210" s="22" t="s">
        <v>36</v>
      </c>
      <c r="L210" s="22">
        <f t="shared" si="36"/>
        <v>212</v>
      </c>
      <c r="M210" s="23" t="b">
        <f t="shared" si="37"/>
        <v>0</v>
      </c>
      <c r="N210" s="23" t="b">
        <f t="shared" si="28"/>
        <v>0</v>
      </c>
      <c r="O210" s="23" t="s">
        <v>38</v>
      </c>
      <c r="P210" s="11" t="s">
        <v>375</v>
      </c>
      <c r="Q210" s="22" t="b">
        <f t="shared" si="38"/>
        <v>0</v>
      </c>
    </row>
    <row r="211" spans="1:17" x14ac:dyDescent="0.2">
      <c r="A211" s="20" t="s">
        <v>34</v>
      </c>
      <c r="B211" s="20" t="s">
        <v>35</v>
      </c>
      <c r="C211" s="21" t="s">
        <v>251</v>
      </c>
      <c r="D211" s="22" t="s">
        <v>36</v>
      </c>
      <c r="E211" s="22">
        <f t="shared" si="34"/>
        <v>50</v>
      </c>
      <c r="F211" s="23" t="b">
        <f t="shared" si="35"/>
        <v>0</v>
      </c>
      <c r="G211" s="23" t="b">
        <f t="shared" si="27"/>
        <v>0</v>
      </c>
      <c r="H211" s="24" t="s">
        <v>37</v>
      </c>
      <c r="I211" s="20" t="s">
        <v>35</v>
      </c>
      <c r="J211" s="11" t="s">
        <v>221</v>
      </c>
      <c r="K211" s="22" t="s">
        <v>36</v>
      </c>
      <c r="L211" s="22">
        <f t="shared" si="36"/>
        <v>53</v>
      </c>
      <c r="M211" s="23" t="b">
        <f t="shared" si="37"/>
        <v>0</v>
      </c>
      <c r="N211" s="23" t="b">
        <f t="shared" si="28"/>
        <v>0</v>
      </c>
      <c r="O211" s="23" t="s">
        <v>38</v>
      </c>
      <c r="P211" s="11" t="s">
        <v>374</v>
      </c>
      <c r="Q211" s="22" t="b">
        <f t="shared" si="38"/>
        <v>0</v>
      </c>
    </row>
    <row r="212" spans="1:17" x14ac:dyDescent="0.2">
      <c r="A212" s="20" t="s">
        <v>34</v>
      </c>
      <c r="B212" s="20" t="s">
        <v>35</v>
      </c>
      <c r="C212" s="21" t="s">
        <v>177</v>
      </c>
      <c r="D212" s="22" t="s">
        <v>36</v>
      </c>
      <c r="E212" s="22">
        <f t="shared" si="34"/>
        <v>86</v>
      </c>
      <c r="F212" s="23" t="b">
        <f t="shared" si="35"/>
        <v>0</v>
      </c>
      <c r="G212" s="23" t="b">
        <f t="shared" si="27"/>
        <v>0</v>
      </c>
      <c r="H212" s="24" t="s">
        <v>37</v>
      </c>
      <c r="I212" s="20" t="s">
        <v>35</v>
      </c>
      <c r="J212" s="11" t="s">
        <v>373</v>
      </c>
      <c r="K212" s="22" t="s">
        <v>36</v>
      </c>
      <c r="L212" s="22">
        <f t="shared" si="36"/>
        <v>27</v>
      </c>
      <c r="M212" s="23" t="b">
        <f t="shared" si="37"/>
        <v>0</v>
      </c>
      <c r="N212" s="23" t="b">
        <f t="shared" si="28"/>
        <v>0</v>
      </c>
      <c r="O212" s="23" t="s">
        <v>38</v>
      </c>
      <c r="P212" s="11" t="s">
        <v>377</v>
      </c>
      <c r="Q212" s="22" t="b">
        <f t="shared" si="38"/>
        <v>0</v>
      </c>
    </row>
    <row r="213" spans="1:17" x14ac:dyDescent="0.2">
      <c r="A213" s="20" t="s">
        <v>34</v>
      </c>
      <c r="B213" s="20" t="s">
        <v>35</v>
      </c>
      <c r="C213" s="21" t="s">
        <v>378</v>
      </c>
      <c r="D213" s="22" t="s">
        <v>36</v>
      </c>
      <c r="E213" s="22">
        <f t="shared" si="34"/>
        <v>215</v>
      </c>
      <c r="F213" s="23" t="b">
        <f t="shared" si="35"/>
        <v>0</v>
      </c>
      <c r="G213" s="23" t="b">
        <f t="shared" si="27"/>
        <v>0</v>
      </c>
      <c r="H213" s="24" t="s">
        <v>37</v>
      </c>
      <c r="I213" s="20" t="s">
        <v>35</v>
      </c>
      <c r="J213" s="11" t="s">
        <v>379</v>
      </c>
      <c r="K213" s="22" t="s">
        <v>36</v>
      </c>
      <c r="L213" s="22">
        <f t="shared" si="36"/>
        <v>214</v>
      </c>
      <c r="M213" s="23" t="b">
        <f t="shared" si="37"/>
        <v>0</v>
      </c>
      <c r="N213" s="23" t="b">
        <f t="shared" si="28"/>
        <v>0</v>
      </c>
      <c r="O213" s="23" t="s">
        <v>38</v>
      </c>
      <c r="P213" s="11" t="s">
        <v>380</v>
      </c>
      <c r="Q213" s="22" t="b">
        <f t="shared" si="38"/>
        <v>0</v>
      </c>
    </row>
    <row r="214" spans="1:17" x14ac:dyDescent="0.2">
      <c r="A214" s="20" t="s">
        <v>34</v>
      </c>
      <c r="B214" s="20" t="s">
        <v>35</v>
      </c>
      <c r="C214" s="21" t="s">
        <v>381</v>
      </c>
      <c r="D214" s="22" t="s">
        <v>36</v>
      </c>
      <c r="E214" s="22">
        <f t="shared" si="34"/>
        <v>217</v>
      </c>
      <c r="F214" s="23" t="b">
        <f t="shared" si="35"/>
        <v>0</v>
      </c>
      <c r="G214" s="23" t="b">
        <f t="shared" si="27"/>
        <v>0</v>
      </c>
      <c r="H214" s="24" t="s">
        <v>37</v>
      </c>
      <c r="I214" s="20" t="s">
        <v>35</v>
      </c>
      <c r="J214" s="11" t="s">
        <v>382</v>
      </c>
      <c r="K214" s="22" t="s">
        <v>36</v>
      </c>
      <c r="L214" s="22">
        <f t="shared" si="36"/>
        <v>216</v>
      </c>
      <c r="M214" s="23" t="b">
        <f t="shared" si="37"/>
        <v>0</v>
      </c>
      <c r="N214" s="23" t="b">
        <f t="shared" si="28"/>
        <v>0</v>
      </c>
      <c r="O214" s="23" t="s">
        <v>38</v>
      </c>
      <c r="P214" s="11" t="s">
        <v>379</v>
      </c>
      <c r="Q214" s="22" t="b">
        <f>IF(OR(G214=0,N214=0),0,IF(H214="ou",OR(G214,N214),AND(G214,N214)))</f>
        <v>0</v>
      </c>
    </row>
    <row r="215" spans="1:17" x14ac:dyDescent="0.2">
      <c r="A215" s="20" t="s">
        <v>34</v>
      </c>
      <c r="B215" s="20" t="s">
        <v>35</v>
      </c>
      <c r="C215" s="21" t="s">
        <v>383</v>
      </c>
      <c r="D215" s="22" t="s">
        <v>36</v>
      </c>
      <c r="E215" s="22">
        <f t="shared" si="34"/>
        <v>68</v>
      </c>
      <c r="F215" s="23" t="b">
        <f t="shared" si="35"/>
        <v>0</v>
      </c>
      <c r="G215" s="23" t="b">
        <f t="shared" si="27"/>
        <v>0</v>
      </c>
      <c r="H215" s="24" t="s">
        <v>37</v>
      </c>
      <c r="I215" s="20" t="s">
        <v>35</v>
      </c>
      <c r="J215" s="11" t="s">
        <v>384</v>
      </c>
      <c r="K215" s="22" t="s">
        <v>36</v>
      </c>
      <c r="L215" s="22">
        <f t="shared" si="36"/>
        <v>28</v>
      </c>
      <c r="M215" s="23" t="b">
        <f t="shared" si="37"/>
        <v>0</v>
      </c>
      <c r="N215" s="23" t="b">
        <f t="shared" si="28"/>
        <v>0</v>
      </c>
      <c r="O215" s="23" t="s">
        <v>38</v>
      </c>
      <c r="P215" s="11" t="s">
        <v>378</v>
      </c>
      <c r="Q215" s="22" t="b">
        <f t="shared" si="38"/>
        <v>0</v>
      </c>
    </row>
    <row r="216" spans="1:17" x14ac:dyDescent="0.2">
      <c r="A216" s="20" t="s">
        <v>34</v>
      </c>
      <c r="B216" s="20" t="s">
        <v>35</v>
      </c>
      <c r="C216" s="21" t="s">
        <v>385</v>
      </c>
      <c r="D216" s="22" t="s">
        <v>36</v>
      </c>
      <c r="E216" s="22">
        <f t="shared" si="34"/>
        <v>69</v>
      </c>
      <c r="F216" s="23" t="b">
        <f t="shared" si="35"/>
        <v>0</v>
      </c>
      <c r="G216" s="23" t="b">
        <f t="shared" si="27"/>
        <v>0</v>
      </c>
      <c r="H216" s="24" t="s">
        <v>37</v>
      </c>
      <c r="I216" s="20" t="s">
        <v>35</v>
      </c>
      <c r="J216" s="11" t="s">
        <v>251</v>
      </c>
      <c r="K216" s="22" t="s">
        <v>36</v>
      </c>
      <c r="L216" s="22">
        <f t="shared" si="36"/>
        <v>50</v>
      </c>
      <c r="M216" s="23" t="b">
        <f t="shared" si="37"/>
        <v>0</v>
      </c>
      <c r="N216" s="23" t="b">
        <f t="shared" si="28"/>
        <v>0</v>
      </c>
      <c r="O216" s="23" t="s">
        <v>38</v>
      </c>
      <c r="P216" s="11" t="s">
        <v>382</v>
      </c>
      <c r="Q216" s="22" t="b">
        <f t="shared" si="38"/>
        <v>0</v>
      </c>
    </row>
    <row r="217" spans="1:17" x14ac:dyDescent="0.2">
      <c r="A217" s="20" t="s">
        <v>34</v>
      </c>
      <c r="B217" s="20" t="s">
        <v>35</v>
      </c>
      <c r="C217" s="21" t="s">
        <v>177</v>
      </c>
      <c r="D217" s="22" t="s">
        <v>36</v>
      </c>
      <c r="E217" s="22">
        <f t="shared" si="34"/>
        <v>86</v>
      </c>
      <c r="F217" s="23" t="b">
        <f t="shared" si="35"/>
        <v>0</v>
      </c>
      <c r="G217" s="23" t="b">
        <f t="shared" si="27"/>
        <v>0</v>
      </c>
      <c r="H217" s="24" t="s">
        <v>37</v>
      </c>
      <c r="I217" s="20" t="s">
        <v>35</v>
      </c>
      <c r="J217" s="11" t="s">
        <v>213</v>
      </c>
      <c r="K217" s="22" t="s">
        <v>36</v>
      </c>
      <c r="L217" s="22">
        <f t="shared" si="36"/>
        <v>61</v>
      </c>
      <c r="M217" s="23" t="b">
        <f t="shared" si="37"/>
        <v>1</v>
      </c>
      <c r="N217" s="23" t="b">
        <f t="shared" si="28"/>
        <v>1</v>
      </c>
      <c r="O217" s="23" t="s">
        <v>38</v>
      </c>
      <c r="P217" s="11" t="s">
        <v>381</v>
      </c>
      <c r="Q217" s="22" t="b">
        <f t="shared" si="38"/>
        <v>0</v>
      </c>
    </row>
    <row r="218" spans="1:17" x14ac:dyDescent="0.2">
      <c r="A218" s="20"/>
      <c r="B218" s="20"/>
      <c r="C218" s="21"/>
      <c r="D218" s="22"/>
      <c r="E218" s="22"/>
      <c r="F218" s="23"/>
      <c r="G218" s="23"/>
      <c r="H218" s="24"/>
      <c r="I218" s="20"/>
      <c r="J218" s="11"/>
      <c r="K218" s="22"/>
      <c r="L218" s="22"/>
      <c r="M218" s="23"/>
      <c r="N218" s="23"/>
      <c r="O218" s="23"/>
      <c r="P218" s="11"/>
      <c r="Q218" s="22">
        <f>IF(OR(G218=0,N218=0),0,IF(H218="ou",OR(G218,N218),AND(G218,N218)))</f>
        <v>0</v>
      </c>
    </row>
    <row r="219" spans="1:17" x14ac:dyDescent="0.2">
      <c r="A219" s="20" t="s">
        <v>34</v>
      </c>
      <c r="B219" s="20" t="s">
        <v>35</v>
      </c>
      <c r="C219" s="21" t="s">
        <v>386</v>
      </c>
      <c r="D219" s="22" t="s">
        <v>36</v>
      </c>
      <c r="E219" s="22">
        <f t="shared" ref="E219:E235" si="39">MATCH(C219,$P:$P,0)</f>
        <v>221</v>
      </c>
      <c r="F219" s="23" t="b">
        <f t="shared" ref="F219:F235" si="40">INDEX($Q:$Q,E219)</f>
        <v>0</v>
      </c>
      <c r="G219" s="23" t="b">
        <f t="shared" si="27"/>
        <v>0</v>
      </c>
      <c r="H219" s="24" t="s">
        <v>37</v>
      </c>
      <c r="I219" s="20" t="s">
        <v>35</v>
      </c>
      <c r="J219" s="11" t="s">
        <v>387</v>
      </c>
      <c r="K219" s="22" t="s">
        <v>36</v>
      </c>
      <c r="L219" s="22">
        <f t="shared" ref="L219:L235" si="41">MATCH(J219,$P:$P,0)</f>
        <v>220</v>
      </c>
      <c r="M219" s="23" t="b">
        <f t="shared" ref="M219:M235" si="42">INDEX($Q:$Q,L219)</f>
        <v>0</v>
      </c>
      <c r="N219" s="23" t="b">
        <f t="shared" si="28"/>
        <v>0</v>
      </c>
      <c r="O219" s="23" t="s">
        <v>38</v>
      </c>
      <c r="P219" s="11" t="s">
        <v>388</v>
      </c>
      <c r="Q219" s="22" t="b">
        <f>IF(OR(G219=0,N219=0),0,IF(H219="ou",OR(G219,N219),AND(G219,N219)))</f>
        <v>0</v>
      </c>
    </row>
    <row r="220" spans="1:17" x14ac:dyDescent="0.2">
      <c r="A220" s="20" t="s">
        <v>34</v>
      </c>
      <c r="B220" s="20" t="s">
        <v>35</v>
      </c>
      <c r="C220" s="21" t="s">
        <v>324</v>
      </c>
      <c r="D220" s="22" t="s">
        <v>36</v>
      </c>
      <c r="E220" s="22">
        <f t="shared" si="39"/>
        <v>58</v>
      </c>
      <c r="F220" s="23" t="b">
        <f t="shared" si="40"/>
        <v>0</v>
      </c>
      <c r="G220" s="23" t="b">
        <f t="shared" si="27"/>
        <v>0</v>
      </c>
      <c r="H220" s="24" t="s">
        <v>37</v>
      </c>
      <c r="I220" s="20" t="s">
        <v>35</v>
      </c>
      <c r="J220" s="11" t="s">
        <v>260</v>
      </c>
      <c r="K220" s="22" t="s">
        <v>36</v>
      </c>
      <c r="L220" s="22">
        <f t="shared" si="41"/>
        <v>57</v>
      </c>
      <c r="M220" s="23" t="b">
        <f t="shared" si="42"/>
        <v>0</v>
      </c>
      <c r="N220" s="23" t="b">
        <f t="shared" si="28"/>
        <v>0</v>
      </c>
      <c r="O220" s="23" t="s">
        <v>38</v>
      </c>
      <c r="P220" s="11" t="s">
        <v>387</v>
      </c>
      <c r="Q220" s="22" t="b">
        <f t="shared" ref="Q220:Q235" si="43">IF(OR(G220=0,N220=0),0,IF(H220="ou",OR(G220,N220),AND(G220,N220)))</f>
        <v>0</v>
      </c>
    </row>
    <row r="221" spans="1:17" x14ac:dyDescent="0.2">
      <c r="A221" s="20" t="s">
        <v>34</v>
      </c>
      <c r="B221" s="20" t="s">
        <v>35</v>
      </c>
      <c r="C221" s="21" t="s">
        <v>202</v>
      </c>
      <c r="D221" s="22" t="s">
        <v>36</v>
      </c>
      <c r="E221" s="22">
        <f t="shared" si="39"/>
        <v>98</v>
      </c>
      <c r="F221" s="23" t="b">
        <f t="shared" si="40"/>
        <v>0</v>
      </c>
      <c r="G221" s="23" t="b">
        <f t="shared" si="27"/>
        <v>0</v>
      </c>
      <c r="H221" s="24" t="s">
        <v>37</v>
      </c>
      <c r="I221" s="20" t="s">
        <v>35</v>
      </c>
      <c r="J221" s="11" t="s">
        <v>389</v>
      </c>
      <c r="K221" s="22" t="s">
        <v>36</v>
      </c>
      <c r="L221" s="22">
        <f t="shared" si="41"/>
        <v>29</v>
      </c>
      <c r="M221" s="23" t="b">
        <f t="shared" si="42"/>
        <v>0</v>
      </c>
      <c r="N221" s="23" t="b">
        <f t="shared" si="28"/>
        <v>0</v>
      </c>
      <c r="O221" s="23" t="s">
        <v>38</v>
      </c>
      <c r="P221" s="11" t="s">
        <v>386</v>
      </c>
      <c r="Q221" s="22" t="b">
        <f t="shared" si="43"/>
        <v>0</v>
      </c>
    </row>
    <row r="222" spans="1:17" x14ac:dyDescent="0.2">
      <c r="A222" s="20" t="s">
        <v>34</v>
      </c>
      <c r="B222" s="20" t="s">
        <v>35</v>
      </c>
      <c r="C222" s="21" t="s">
        <v>390</v>
      </c>
      <c r="D222" s="22" t="s">
        <v>36</v>
      </c>
      <c r="E222" s="22">
        <f t="shared" si="39"/>
        <v>224</v>
      </c>
      <c r="F222" s="23" t="b">
        <f t="shared" si="40"/>
        <v>0</v>
      </c>
      <c r="G222" s="23" t="b">
        <f t="shared" si="27"/>
        <v>0</v>
      </c>
      <c r="H222" s="24" t="s">
        <v>37</v>
      </c>
      <c r="I222" s="20" t="s">
        <v>35</v>
      </c>
      <c r="J222" s="11" t="s">
        <v>391</v>
      </c>
      <c r="K222" s="22" t="s">
        <v>36</v>
      </c>
      <c r="L222" s="22">
        <f t="shared" si="41"/>
        <v>223</v>
      </c>
      <c r="M222" s="23" t="b">
        <f t="shared" si="42"/>
        <v>0</v>
      </c>
      <c r="N222" s="23" t="b">
        <f t="shared" si="28"/>
        <v>0</v>
      </c>
      <c r="O222" s="23" t="s">
        <v>38</v>
      </c>
      <c r="P222" s="11" t="s">
        <v>392</v>
      </c>
      <c r="Q222" s="22" t="b">
        <f t="shared" si="43"/>
        <v>0</v>
      </c>
    </row>
    <row r="223" spans="1:17" x14ac:dyDescent="0.2">
      <c r="A223" s="20" t="s">
        <v>34</v>
      </c>
      <c r="B223" s="20" t="s">
        <v>35</v>
      </c>
      <c r="C223" s="21" t="s">
        <v>393</v>
      </c>
      <c r="D223" s="22" t="s">
        <v>36</v>
      </c>
      <c r="E223" s="22">
        <f t="shared" si="39"/>
        <v>70</v>
      </c>
      <c r="F223" s="23" t="b">
        <f t="shared" si="40"/>
        <v>0</v>
      </c>
      <c r="G223" s="23" t="b">
        <f t="shared" si="27"/>
        <v>0</v>
      </c>
      <c r="H223" s="24" t="s">
        <v>37</v>
      </c>
      <c r="I223" s="20" t="s">
        <v>35</v>
      </c>
      <c r="J223" s="11" t="s">
        <v>394</v>
      </c>
      <c r="K223" s="22" t="s">
        <v>36</v>
      </c>
      <c r="L223" s="22">
        <f t="shared" si="41"/>
        <v>225</v>
      </c>
      <c r="M223" s="23" t="b">
        <f t="shared" si="42"/>
        <v>0</v>
      </c>
      <c r="N223" s="23" t="b">
        <f t="shared" si="28"/>
        <v>0</v>
      </c>
      <c r="O223" s="23" t="s">
        <v>38</v>
      </c>
      <c r="P223" s="11" t="s">
        <v>391</v>
      </c>
      <c r="Q223" s="22" t="b">
        <f t="shared" si="43"/>
        <v>0</v>
      </c>
    </row>
    <row r="224" spans="1:17" x14ac:dyDescent="0.2">
      <c r="A224" s="20" t="s">
        <v>34</v>
      </c>
      <c r="B224" s="20" t="s">
        <v>35</v>
      </c>
      <c r="C224" s="21" t="s">
        <v>324</v>
      </c>
      <c r="D224" s="22" t="s">
        <v>36</v>
      </c>
      <c r="E224" s="22">
        <f t="shared" si="39"/>
        <v>58</v>
      </c>
      <c r="F224" s="23" t="b">
        <f t="shared" si="40"/>
        <v>0</v>
      </c>
      <c r="G224" s="23" t="b">
        <f t="shared" si="27"/>
        <v>0</v>
      </c>
      <c r="H224" s="24" t="s">
        <v>37</v>
      </c>
      <c r="I224" s="20" t="s">
        <v>35</v>
      </c>
      <c r="J224" s="11" t="s">
        <v>395</v>
      </c>
      <c r="K224" s="22" t="s">
        <v>36</v>
      </c>
      <c r="L224" s="22">
        <f t="shared" si="41"/>
        <v>30</v>
      </c>
      <c r="M224" s="23" t="b">
        <f t="shared" si="42"/>
        <v>0</v>
      </c>
      <c r="N224" s="23" t="b">
        <f t="shared" si="28"/>
        <v>0</v>
      </c>
      <c r="O224" s="23" t="s">
        <v>38</v>
      </c>
      <c r="P224" s="11" t="s">
        <v>390</v>
      </c>
      <c r="Q224" s="22" t="b">
        <f t="shared" si="43"/>
        <v>0</v>
      </c>
    </row>
    <row r="225" spans="1:17" x14ac:dyDescent="0.2">
      <c r="A225" s="20" t="s">
        <v>34</v>
      </c>
      <c r="B225" s="20" t="s">
        <v>35</v>
      </c>
      <c r="C225" s="21" t="s">
        <v>202</v>
      </c>
      <c r="D225" s="22" t="s">
        <v>36</v>
      </c>
      <c r="E225" s="22">
        <f t="shared" si="39"/>
        <v>98</v>
      </c>
      <c r="F225" s="23" t="b">
        <f t="shared" si="40"/>
        <v>0</v>
      </c>
      <c r="G225" s="23" t="b">
        <f t="shared" si="27"/>
        <v>0</v>
      </c>
      <c r="H225" s="24" t="s">
        <v>37</v>
      </c>
      <c r="I225" s="20" t="s">
        <v>35</v>
      </c>
      <c r="J225" s="11" t="s">
        <v>152</v>
      </c>
      <c r="K225" s="22" t="s">
        <v>36</v>
      </c>
      <c r="L225" s="22">
        <f t="shared" si="41"/>
        <v>32</v>
      </c>
      <c r="M225" s="23" t="b">
        <f t="shared" si="42"/>
        <v>1</v>
      </c>
      <c r="N225" s="23" t="b">
        <f t="shared" si="28"/>
        <v>1</v>
      </c>
      <c r="O225" s="23" t="s">
        <v>38</v>
      </c>
      <c r="P225" s="11" t="s">
        <v>394</v>
      </c>
      <c r="Q225" s="22" t="b">
        <f t="shared" si="43"/>
        <v>0</v>
      </c>
    </row>
    <row r="226" spans="1:17" x14ac:dyDescent="0.2">
      <c r="A226" s="20" t="s">
        <v>34</v>
      </c>
      <c r="B226" s="20" t="s">
        <v>35</v>
      </c>
      <c r="C226" s="21" t="s">
        <v>396</v>
      </c>
      <c r="D226" s="22" t="s">
        <v>36</v>
      </c>
      <c r="E226" s="22">
        <f t="shared" si="39"/>
        <v>228</v>
      </c>
      <c r="F226" s="23" t="b">
        <f t="shared" si="40"/>
        <v>0</v>
      </c>
      <c r="G226" s="23" t="b">
        <f t="shared" si="27"/>
        <v>0</v>
      </c>
      <c r="H226" s="24" t="s">
        <v>37</v>
      </c>
      <c r="I226" s="20" t="s">
        <v>35</v>
      </c>
      <c r="J226" s="11" t="s">
        <v>397</v>
      </c>
      <c r="K226" s="22" t="s">
        <v>36</v>
      </c>
      <c r="L226" s="22">
        <f t="shared" si="41"/>
        <v>227</v>
      </c>
      <c r="M226" s="23" t="b">
        <f t="shared" si="42"/>
        <v>0</v>
      </c>
      <c r="N226" s="23" t="b">
        <f t="shared" si="28"/>
        <v>0</v>
      </c>
      <c r="O226" s="23" t="s">
        <v>38</v>
      </c>
      <c r="P226" s="11" t="s">
        <v>398</v>
      </c>
      <c r="Q226" s="22" t="b">
        <f t="shared" si="43"/>
        <v>0</v>
      </c>
    </row>
    <row r="227" spans="1:17" x14ac:dyDescent="0.2">
      <c r="A227" s="20" t="s">
        <v>34</v>
      </c>
      <c r="B227" s="20" t="s">
        <v>35</v>
      </c>
      <c r="C227" s="21" t="s">
        <v>324</v>
      </c>
      <c r="D227" s="22" t="s">
        <v>36</v>
      </c>
      <c r="E227" s="22">
        <f t="shared" si="39"/>
        <v>58</v>
      </c>
      <c r="F227" s="23" t="b">
        <f t="shared" si="40"/>
        <v>0</v>
      </c>
      <c r="G227" s="23" t="b">
        <f t="shared" si="27"/>
        <v>0</v>
      </c>
      <c r="H227" s="24" t="s">
        <v>37</v>
      </c>
      <c r="I227" s="20" t="s">
        <v>35</v>
      </c>
      <c r="J227" s="11" t="s">
        <v>260</v>
      </c>
      <c r="K227" s="22" t="s">
        <v>36</v>
      </c>
      <c r="L227" s="22">
        <f t="shared" si="41"/>
        <v>57</v>
      </c>
      <c r="M227" s="23" t="b">
        <f t="shared" si="42"/>
        <v>0</v>
      </c>
      <c r="N227" s="23" t="b">
        <f t="shared" si="28"/>
        <v>0</v>
      </c>
      <c r="O227" s="23" t="s">
        <v>38</v>
      </c>
      <c r="P227" s="11" t="s">
        <v>397</v>
      </c>
      <c r="Q227" s="22" t="b">
        <f t="shared" si="43"/>
        <v>0</v>
      </c>
    </row>
    <row r="228" spans="1:17" x14ac:dyDescent="0.2">
      <c r="A228" s="20" t="s">
        <v>34</v>
      </c>
      <c r="B228" s="20" t="s">
        <v>35</v>
      </c>
      <c r="C228" s="21" t="s">
        <v>202</v>
      </c>
      <c r="D228" s="22" t="s">
        <v>36</v>
      </c>
      <c r="E228" s="22">
        <f t="shared" si="39"/>
        <v>98</v>
      </c>
      <c r="F228" s="23" t="b">
        <f t="shared" si="40"/>
        <v>0</v>
      </c>
      <c r="G228" s="23" t="b">
        <f t="shared" si="27"/>
        <v>0</v>
      </c>
      <c r="H228" s="24" t="s">
        <v>37</v>
      </c>
      <c r="I228" s="20" t="s">
        <v>35</v>
      </c>
      <c r="J228" s="11" t="s">
        <v>152</v>
      </c>
      <c r="K228" s="22" t="s">
        <v>36</v>
      </c>
      <c r="L228" s="22">
        <f t="shared" si="41"/>
        <v>32</v>
      </c>
      <c r="M228" s="23" t="b">
        <f t="shared" si="42"/>
        <v>1</v>
      </c>
      <c r="N228" s="23" t="b">
        <f t="shared" si="28"/>
        <v>1</v>
      </c>
      <c r="O228" s="23" t="s">
        <v>38</v>
      </c>
      <c r="P228" s="11" t="s">
        <v>396</v>
      </c>
      <c r="Q228" s="22" t="b">
        <f t="shared" si="43"/>
        <v>0</v>
      </c>
    </row>
    <row r="229" spans="1:17" x14ac:dyDescent="0.2">
      <c r="A229" s="20" t="s">
        <v>34</v>
      </c>
      <c r="B229" s="20" t="s">
        <v>35</v>
      </c>
      <c r="C229" s="21" t="s">
        <v>399</v>
      </c>
      <c r="D229" s="22" t="s">
        <v>36</v>
      </c>
      <c r="E229" s="22">
        <f t="shared" si="39"/>
        <v>231</v>
      </c>
      <c r="F229" s="23" t="b">
        <f t="shared" si="40"/>
        <v>0</v>
      </c>
      <c r="G229" s="23" t="b">
        <f t="shared" si="27"/>
        <v>0</v>
      </c>
      <c r="H229" s="24" t="s">
        <v>37</v>
      </c>
      <c r="I229" s="20" t="s">
        <v>35</v>
      </c>
      <c r="J229" s="11" t="s">
        <v>400</v>
      </c>
      <c r="K229" s="22" t="s">
        <v>36</v>
      </c>
      <c r="L229" s="22">
        <f t="shared" si="41"/>
        <v>230</v>
      </c>
      <c r="M229" s="23" t="b">
        <f t="shared" si="42"/>
        <v>0</v>
      </c>
      <c r="N229" s="23" t="b">
        <f t="shared" si="28"/>
        <v>0</v>
      </c>
      <c r="O229" s="23" t="s">
        <v>38</v>
      </c>
      <c r="P229" s="11" t="s">
        <v>401</v>
      </c>
      <c r="Q229" s="22" t="b">
        <f t="shared" si="43"/>
        <v>0</v>
      </c>
    </row>
    <row r="230" spans="1:17" x14ac:dyDescent="0.2">
      <c r="A230" s="20" t="s">
        <v>34</v>
      </c>
      <c r="B230" s="20" t="s">
        <v>35</v>
      </c>
      <c r="C230" s="21" t="s">
        <v>402</v>
      </c>
      <c r="D230" s="22" t="s">
        <v>36</v>
      </c>
      <c r="E230" s="22">
        <f t="shared" si="39"/>
        <v>71</v>
      </c>
      <c r="F230" s="23" t="b">
        <f t="shared" si="40"/>
        <v>0</v>
      </c>
      <c r="G230" s="23" t="b">
        <f t="shared" si="27"/>
        <v>0</v>
      </c>
      <c r="H230" s="24" t="s">
        <v>37</v>
      </c>
      <c r="I230" s="20" t="s">
        <v>35</v>
      </c>
      <c r="J230" s="11" t="s">
        <v>403</v>
      </c>
      <c r="K230" s="22" t="s">
        <v>36</v>
      </c>
      <c r="L230" s="22">
        <f t="shared" si="41"/>
        <v>232</v>
      </c>
      <c r="M230" s="23" t="b">
        <f t="shared" si="42"/>
        <v>0</v>
      </c>
      <c r="N230" s="23" t="b">
        <f t="shared" si="28"/>
        <v>0</v>
      </c>
      <c r="O230" s="23" t="s">
        <v>38</v>
      </c>
      <c r="P230" s="11" t="s">
        <v>400</v>
      </c>
      <c r="Q230" s="22" t="b">
        <f t="shared" si="43"/>
        <v>0</v>
      </c>
    </row>
    <row r="231" spans="1:17" x14ac:dyDescent="0.2">
      <c r="A231" s="20" t="s">
        <v>34</v>
      </c>
      <c r="B231" s="20" t="s">
        <v>35</v>
      </c>
      <c r="C231" s="21" t="s">
        <v>152</v>
      </c>
      <c r="D231" s="22" t="s">
        <v>36</v>
      </c>
      <c r="E231" s="22">
        <f t="shared" si="39"/>
        <v>32</v>
      </c>
      <c r="F231" s="23" t="b">
        <f t="shared" si="40"/>
        <v>1</v>
      </c>
      <c r="G231" s="23" t="b">
        <f t="shared" si="27"/>
        <v>1</v>
      </c>
      <c r="H231" s="24" t="s">
        <v>37</v>
      </c>
      <c r="I231" s="20" t="s">
        <v>35</v>
      </c>
      <c r="J231" s="11" t="s">
        <v>293</v>
      </c>
      <c r="K231" s="22" t="s">
        <v>36</v>
      </c>
      <c r="L231" s="22">
        <f t="shared" si="41"/>
        <v>65</v>
      </c>
      <c r="M231" s="23" t="b">
        <f t="shared" si="42"/>
        <v>0</v>
      </c>
      <c r="N231" s="23" t="b">
        <f t="shared" si="28"/>
        <v>0</v>
      </c>
      <c r="O231" s="23" t="s">
        <v>38</v>
      </c>
      <c r="P231" s="11" t="s">
        <v>399</v>
      </c>
      <c r="Q231" s="22" t="b">
        <f t="shared" si="43"/>
        <v>0</v>
      </c>
    </row>
    <row r="232" spans="1:17" x14ac:dyDescent="0.2">
      <c r="A232" s="20" t="s">
        <v>34</v>
      </c>
      <c r="B232" s="20" t="s">
        <v>35</v>
      </c>
      <c r="C232" s="21" t="s">
        <v>202</v>
      </c>
      <c r="D232" s="22" t="s">
        <v>36</v>
      </c>
      <c r="E232" s="22">
        <f t="shared" si="39"/>
        <v>98</v>
      </c>
      <c r="F232" s="23" t="b">
        <f t="shared" si="40"/>
        <v>0</v>
      </c>
      <c r="G232" s="23" t="b">
        <f t="shared" ref="G232:G235" si="44">IF(B232="(",F232,NOT(F232))</f>
        <v>0</v>
      </c>
      <c r="H232" s="24" t="s">
        <v>37</v>
      </c>
      <c r="I232" s="20" t="s">
        <v>35</v>
      </c>
      <c r="J232" s="11" t="s">
        <v>389</v>
      </c>
      <c r="K232" s="22" t="s">
        <v>36</v>
      </c>
      <c r="L232" s="22">
        <f t="shared" si="41"/>
        <v>29</v>
      </c>
      <c r="M232" s="23" t="b">
        <f t="shared" si="42"/>
        <v>0</v>
      </c>
      <c r="N232" s="23" t="b">
        <f t="shared" ref="N232:N235" si="45">IF(I232="(",M232,NOT(M232))</f>
        <v>0</v>
      </c>
      <c r="O232" s="23" t="s">
        <v>38</v>
      </c>
      <c r="P232" s="11" t="s">
        <v>403</v>
      </c>
      <c r="Q232" s="22" t="b">
        <f t="shared" si="43"/>
        <v>0</v>
      </c>
    </row>
    <row r="233" spans="1:17" x14ac:dyDescent="0.2">
      <c r="A233" s="20" t="s">
        <v>34</v>
      </c>
      <c r="B233" s="20" t="s">
        <v>35</v>
      </c>
      <c r="C233" s="21" t="s">
        <v>404</v>
      </c>
      <c r="D233" s="22" t="s">
        <v>36</v>
      </c>
      <c r="E233" s="22">
        <f t="shared" si="39"/>
        <v>235</v>
      </c>
      <c r="F233" s="23" t="b">
        <f t="shared" si="40"/>
        <v>0</v>
      </c>
      <c r="G233" s="23" t="b">
        <f t="shared" si="44"/>
        <v>0</v>
      </c>
      <c r="H233" s="24" t="s">
        <v>37</v>
      </c>
      <c r="I233" s="20" t="s">
        <v>35</v>
      </c>
      <c r="J233" s="11" t="s">
        <v>405</v>
      </c>
      <c r="K233" s="22" t="s">
        <v>36</v>
      </c>
      <c r="L233" s="22">
        <f t="shared" si="41"/>
        <v>234</v>
      </c>
      <c r="M233" s="23" t="b">
        <f t="shared" si="42"/>
        <v>0</v>
      </c>
      <c r="N233" s="23" t="b">
        <f t="shared" si="45"/>
        <v>0</v>
      </c>
      <c r="O233" s="23" t="s">
        <v>38</v>
      </c>
      <c r="P233" s="11" t="s">
        <v>406</v>
      </c>
      <c r="Q233" s="22" t="b">
        <f t="shared" si="43"/>
        <v>0</v>
      </c>
    </row>
    <row r="234" spans="1:17" x14ac:dyDescent="0.2">
      <c r="A234" s="20" t="s">
        <v>34</v>
      </c>
      <c r="B234" s="20" t="s">
        <v>35</v>
      </c>
      <c r="C234" s="21" t="s">
        <v>200</v>
      </c>
      <c r="D234" s="22" t="s">
        <v>36</v>
      </c>
      <c r="E234" s="22">
        <f t="shared" si="39"/>
        <v>41</v>
      </c>
      <c r="F234" s="23" t="b">
        <f t="shared" si="40"/>
        <v>0</v>
      </c>
      <c r="G234" s="23" t="b">
        <f t="shared" si="44"/>
        <v>0</v>
      </c>
      <c r="H234" s="24" t="s">
        <v>37</v>
      </c>
      <c r="I234" s="20" t="s">
        <v>35</v>
      </c>
      <c r="J234" s="11" t="s">
        <v>407</v>
      </c>
      <c r="K234" s="22" t="s">
        <v>36</v>
      </c>
      <c r="L234" s="22">
        <f t="shared" si="41"/>
        <v>31</v>
      </c>
      <c r="M234" s="23" t="b">
        <f t="shared" si="42"/>
        <v>0</v>
      </c>
      <c r="N234" s="23" t="b">
        <f t="shared" si="45"/>
        <v>0</v>
      </c>
      <c r="O234" s="23" t="s">
        <v>38</v>
      </c>
      <c r="P234" s="11" t="s">
        <v>405</v>
      </c>
      <c r="Q234" s="22" t="b">
        <f t="shared" si="43"/>
        <v>0</v>
      </c>
    </row>
    <row r="235" spans="1:17" x14ac:dyDescent="0.2">
      <c r="A235" s="20" t="s">
        <v>34</v>
      </c>
      <c r="B235" s="20" t="s">
        <v>35</v>
      </c>
      <c r="C235" s="21" t="s">
        <v>189</v>
      </c>
      <c r="D235" s="22" t="s">
        <v>36</v>
      </c>
      <c r="E235" s="22">
        <f t="shared" si="39"/>
        <v>48</v>
      </c>
      <c r="F235" s="23" t="b">
        <f t="shared" si="40"/>
        <v>0</v>
      </c>
      <c r="G235" s="23" t="b">
        <f t="shared" si="44"/>
        <v>0</v>
      </c>
      <c r="H235" s="24" t="s">
        <v>37</v>
      </c>
      <c r="I235" s="20" t="s">
        <v>35</v>
      </c>
      <c r="J235" s="11" t="s">
        <v>385</v>
      </c>
      <c r="K235" s="22" t="s">
        <v>36</v>
      </c>
      <c r="L235" s="22">
        <f t="shared" si="41"/>
        <v>69</v>
      </c>
      <c r="M235" s="23" t="b">
        <f t="shared" si="42"/>
        <v>0</v>
      </c>
      <c r="N235" s="23" t="b">
        <f t="shared" si="45"/>
        <v>0</v>
      </c>
      <c r="O235" s="23" t="s">
        <v>38</v>
      </c>
      <c r="P235" s="11" t="s">
        <v>404</v>
      </c>
      <c r="Q235" s="22" t="b">
        <f t="shared" si="43"/>
        <v>0</v>
      </c>
    </row>
    <row r="236" spans="1:17" x14ac:dyDescent="0.2">
      <c r="A236" s="20"/>
      <c r="B236" s="20"/>
      <c r="C236" s="21"/>
      <c r="D236" s="22"/>
      <c r="E236" s="22"/>
      <c r="F236" s="23"/>
      <c r="G236" s="23"/>
      <c r="H236" s="24"/>
      <c r="I236" s="20"/>
      <c r="J236" s="11"/>
      <c r="K236" s="22"/>
      <c r="L236" s="22"/>
      <c r="M236" s="23"/>
      <c r="N236" s="23"/>
      <c r="O236" s="23"/>
      <c r="P236" s="11"/>
      <c r="Q236" s="22"/>
    </row>
    <row r="237" spans="1:17" x14ac:dyDescent="0.2">
      <c r="A237" s="20"/>
      <c r="B237" s="20"/>
      <c r="C237" s="21"/>
      <c r="D237" s="22"/>
      <c r="E237" s="22"/>
      <c r="F237" s="23"/>
      <c r="G237" s="23"/>
      <c r="H237" s="24"/>
      <c r="I237" s="20"/>
      <c r="J237" s="11"/>
      <c r="K237" s="22"/>
      <c r="L237" s="22"/>
      <c r="M237" s="23"/>
      <c r="N237" s="23"/>
      <c r="O237" s="23"/>
      <c r="P237" s="11"/>
      <c r="Q237" s="22"/>
    </row>
  </sheetData>
  <conditionalFormatting sqref="P78:P1048576 P1:P76">
    <cfRule type="duplicateValues" dxfId="7" priority="4"/>
  </conditionalFormatting>
  <conditionalFormatting sqref="Q1:Q1048576">
    <cfRule type="expression" dxfId="6" priority="3">
      <formula>Q1=TRUE</formula>
    </cfRule>
  </conditionalFormatting>
  <conditionalFormatting sqref="P77">
    <cfRule type="duplicateValues" dxfId="5" priority="2"/>
  </conditionalFormatting>
  <conditionalFormatting sqref="C110">
    <cfRule type="duplicateValues" dxfId="4" priority="1"/>
  </conditionalFormatting>
  <dataValidations count="4">
    <dataValidation type="list" allowBlank="1" showInputMessage="1" showErrorMessage="1" sqref="Q2:Q72">
      <formula1>"vrai,faux"</formula1>
    </dataValidation>
    <dataValidation type="list" allowBlank="1" showInputMessage="1" sqref="C74:C109 C111:C237 J74:J237">
      <formula1>$P:$P</formula1>
    </dataValidation>
    <dataValidation type="list" allowBlank="1" showInputMessage="1" showErrorMessage="1" sqref="H74:H237">
      <formula1>operateurs</formula1>
    </dataValidation>
    <dataValidation type="list" allowBlank="1" showInputMessage="1" showErrorMessage="1" sqref="B74:B237 I74:I237">
      <formula1>"non(,("</formula1>
    </dataValidation>
  </dataValidations>
  <hyperlinks>
    <hyperlink ref="C4" r:id="rId1"/>
  </hyperlinks>
  <pageMargins left="0.78740157499999996" right="0.78740157499999996" top="0.984251969" bottom="0.984251969" header="0.4921259845" footer="0.4921259845"/>
  <pageSetup paperSize="9" orientation="portrait" horizontalDpi="300" verticalDpi="300" r:id="rId2"/>
  <headerFooter alignWithMargins="0"/>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_systeme_expert3"/>
  <dimension ref="A1:U21"/>
  <sheetViews>
    <sheetView showGridLines="0" workbookViewId="0">
      <selection activeCell="T21" sqref="T21"/>
    </sheetView>
  </sheetViews>
  <sheetFormatPr baseColWidth="10" defaultRowHeight="12.75" outlineLevelCol="1" x14ac:dyDescent="0.2"/>
  <cols>
    <col min="1" max="1" width="5" style="6" customWidth="1"/>
    <col min="2" max="2" width="4.5703125" style="6" bestFit="1" customWidth="1"/>
    <col min="3" max="3" width="21.85546875" style="25" bestFit="1" customWidth="1"/>
    <col min="4" max="4" width="6.28515625" customWidth="1"/>
    <col min="5" max="6" width="6.28515625" customWidth="1" outlineLevel="1"/>
    <col min="7" max="7" width="8.7109375" customWidth="1" outlineLevel="1"/>
    <col min="8" max="8" width="11" bestFit="1" customWidth="1"/>
    <col min="9" max="9" width="9.42578125" customWidth="1"/>
    <col min="10" max="10" width="12.42578125" bestFit="1" customWidth="1"/>
    <col min="11" max="11" width="5.140625" customWidth="1"/>
    <col min="12" max="12" width="7.5703125" customWidth="1" outlineLevel="1"/>
    <col min="13" max="13" width="12.140625" customWidth="1" outlineLevel="1"/>
    <col min="14" max="14" width="5.7109375" customWidth="1" outlineLevel="1"/>
    <col min="15" max="15" width="7.7109375" customWidth="1"/>
    <col min="16" max="16" width="14.28515625" style="6" bestFit="1" customWidth="1"/>
    <col min="17" max="17" width="12.140625" style="26" customWidth="1"/>
  </cols>
  <sheetData>
    <row r="1" spans="1:21" ht="14.25" customHeight="1" thickBot="1" x14ac:dyDescent="0.3">
      <c r="A1" s="8" t="s">
        <v>94</v>
      </c>
      <c r="B1" s="7"/>
      <c r="C1" s="10"/>
      <c r="D1" s="9"/>
      <c r="E1" s="9"/>
      <c r="F1" s="9"/>
      <c r="G1" s="9"/>
      <c r="H1" s="10"/>
      <c r="I1" s="10"/>
      <c r="J1" s="10"/>
      <c r="K1" s="9"/>
      <c r="L1" s="9"/>
      <c r="M1" s="9"/>
      <c r="N1" s="9"/>
      <c r="O1" s="9"/>
      <c r="P1" s="11"/>
      <c r="Q1" s="12"/>
      <c r="R1" s="13"/>
    </row>
    <row r="2" spans="1:21" ht="14.25" customHeight="1" x14ac:dyDescent="0.2">
      <c r="A2" s="7"/>
      <c r="B2" s="7"/>
      <c r="C2" s="29" t="s">
        <v>408</v>
      </c>
      <c r="D2" s="30"/>
      <c r="E2" s="30"/>
      <c r="F2" s="30"/>
      <c r="G2" s="30"/>
      <c r="H2" s="30"/>
      <c r="I2" s="30"/>
      <c r="J2" s="30"/>
      <c r="K2" s="30"/>
      <c r="L2" s="30"/>
      <c r="M2" s="30"/>
      <c r="N2" s="30"/>
      <c r="O2" s="30"/>
      <c r="P2" s="31" t="str">
        <f>C3&amp;" 1"</f>
        <v>température 1</v>
      </c>
      <c r="Q2" s="32" t="b">
        <f>$C5&lt;$F3+$F5</f>
        <v>0</v>
      </c>
      <c r="R2" s="13"/>
    </row>
    <row r="3" spans="1:21" ht="14.25" customHeight="1" x14ac:dyDescent="0.2">
      <c r="A3" s="7"/>
      <c r="B3" s="7"/>
      <c r="C3" s="33" t="s">
        <v>409</v>
      </c>
      <c r="D3" s="9"/>
      <c r="E3" s="34" t="s">
        <v>410</v>
      </c>
      <c r="F3" s="35">
        <v>-10</v>
      </c>
      <c r="G3" s="9"/>
      <c r="H3" s="9"/>
      <c r="I3" s="9"/>
      <c r="J3" s="9"/>
      <c r="K3" s="9"/>
      <c r="L3" s="9"/>
      <c r="M3" s="9"/>
      <c r="N3" s="9"/>
      <c r="O3" s="9"/>
      <c r="P3" s="36" t="str">
        <f>C3&amp;" 2"</f>
        <v>température 2</v>
      </c>
      <c r="Q3" s="37" t="b">
        <f>AND(NOT($Q2),$C5&lt;$F3+2*$F5)</f>
        <v>0</v>
      </c>
      <c r="R3" s="13"/>
    </row>
    <row r="4" spans="1:21" ht="14.25" customHeight="1" x14ac:dyDescent="0.2">
      <c r="A4" s="7"/>
      <c r="B4" s="7"/>
      <c r="C4" s="38" t="s">
        <v>28</v>
      </c>
      <c r="D4" s="9"/>
      <c r="E4" s="39" t="s">
        <v>411</v>
      </c>
      <c r="F4" s="35">
        <v>40</v>
      </c>
      <c r="H4" s="9"/>
      <c r="I4" s="9"/>
      <c r="J4" s="9"/>
      <c r="K4" s="9"/>
      <c r="L4" s="9"/>
      <c r="M4" s="9"/>
      <c r="N4" s="9"/>
      <c r="O4" s="9"/>
      <c r="P4" s="36" t="str">
        <f>C3&amp;" 3"</f>
        <v>température 3</v>
      </c>
      <c r="Q4" s="37" t="b">
        <f>AND(NOT(OR($Q3,$Q2)),$C5&lt;$F3+3*$F5)</f>
        <v>0</v>
      </c>
      <c r="R4" s="13"/>
    </row>
    <row r="5" spans="1:21" ht="14.25" customHeight="1" x14ac:dyDescent="0.2">
      <c r="A5" s="7"/>
      <c r="B5" s="7"/>
      <c r="C5" s="40">
        <v>32</v>
      </c>
      <c r="D5" s="9"/>
      <c r="E5" s="34" t="s">
        <v>412</v>
      </c>
      <c r="F5" s="41">
        <f>(F4-F3)/5</f>
        <v>10</v>
      </c>
      <c r="H5" s="9"/>
      <c r="I5" s="9"/>
      <c r="J5" s="9"/>
      <c r="K5" s="9"/>
      <c r="L5" s="9"/>
      <c r="M5" s="9"/>
      <c r="N5" s="9"/>
      <c r="O5" s="9"/>
      <c r="P5" s="36" t="str">
        <f>C3&amp;" 4"</f>
        <v>température 4</v>
      </c>
      <c r="Q5" s="37" t="b">
        <f>AND(NOT(OR($Q3,$Q2,$Q4)),$C5&lt;$F3+4*$F5)</f>
        <v>0</v>
      </c>
      <c r="R5" s="13"/>
    </row>
    <row r="6" spans="1:21" ht="13.5" thickBot="1" x14ac:dyDescent="0.25">
      <c r="A6" s="7"/>
      <c r="B6" s="7"/>
      <c r="C6" s="42"/>
      <c r="D6" s="43"/>
      <c r="E6" s="43"/>
      <c r="F6" s="43"/>
      <c r="G6" s="43"/>
      <c r="H6" s="43"/>
      <c r="I6" s="43"/>
      <c r="J6" s="43"/>
      <c r="K6" s="43"/>
      <c r="L6" s="43"/>
      <c r="M6" s="43"/>
      <c r="N6" s="43"/>
      <c r="O6" s="43"/>
      <c r="P6" s="44" t="str">
        <f>C3&amp;" 5"</f>
        <v>température 5</v>
      </c>
      <c r="Q6" s="45" t="b">
        <f>NOT(OR($Q3,$Q2,$Q4,Q5))</f>
        <v>1</v>
      </c>
      <c r="R6" s="13"/>
    </row>
    <row r="7" spans="1:21" x14ac:dyDescent="0.2">
      <c r="A7" s="7"/>
      <c r="B7" s="7"/>
      <c r="C7" s="10"/>
      <c r="D7" s="9"/>
      <c r="E7" s="9"/>
      <c r="F7" s="9"/>
      <c r="G7" s="9"/>
      <c r="H7" s="10"/>
      <c r="I7" s="10"/>
      <c r="J7" s="10"/>
      <c r="K7" s="9"/>
      <c r="L7" s="9"/>
      <c r="M7" s="9"/>
      <c r="N7" s="9"/>
      <c r="O7" s="9"/>
      <c r="P7" s="11"/>
      <c r="Q7" s="12"/>
      <c r="R7" s="13"/>
    </row>
    <row r="8" spans="1:21" x14ac:dyDescent="0.2">
      <c r="A8" s="7"/>
      <c r="B8" s="7"/>
      <c r="C8" s="4"/>
      <c r="D8" s="9"/>
      <c r="E8" s="9"/>
      <c r="F8" s="9"/>
      <c r="G8" s="9"/>
      <c r="H8" s="10"/>
      <c r="I8" s="10"/>
      <c r="J8" s="10"/>
      <c r="K8" s="9"/>
      <c r="L8" s="9"/>
      <c r="M8" s="9"/>
      <c r="N8" s="9"/>
      <c r="O8" s="9"/>
      <c r="P8" s="46" t="s">
        <v>413</v>
      </c>
      <c r="Q8" s="12" t="b">
        <v>0</v>
      </c>
      <c r="R8" s="13"/>
    </row>
    <row r="9" spans="1:21" x14ac:dyDescent="0.2">
      <c r="A9" s="7"/>
      <c r="B9" s="7"/>
      <c r="C9" s="10"/>
      <c r="D9" s="9"/>
      <c r="E9" s="9"/>
      <c r="F9" s="9"/>
      <c r="G9" s="9"/>
      <c r="H9" s="10"/>
      <c r="I9" s="10"/>
      <c r="J9" s="10"/>
      <c r="K9" s="9"/>
      <c r="L9" s="9"/>
      <c r="M9" s="9"/>
      <c r="N9" s="9"/>
      <c r="O9" s="9"/>
      <c r="P9" s="46" t="s">
        <v>414</v>
      </c>
      <c r="Q9" s="12" t="b">
        <v>0</v>
      </c>
      <c r="R9" s="13"/>
    </row>
    <row r="10" spans="1:21" ht="15" x14ac:dyDescent="0.25">
      <c r="A10" s="13"/>
      <c r="B10" s="13"/>
      <c r="C10" s="14" t="s">
        <v>70</v>
      </c>
      <c r="D10" s="13"/>
      <c r="E10" s="13"/>
      <c r="F10" s="13"/>
      <c r="G10" s="13"/>
      <c r="H10" s="13"/>
      <c r="I10" s="13"/>
      <c r="J10" s="13"/>
      <c r="K10" s="13"/>
      <c r="L10" s="13"/>
      <c r="M10" s="13"/>
      <c r="N10" s="13"/>
      <c r="O10" s="13"/>
      <c r="P10" s="11"/>
      <c r="Q10" s="15"/>
      <c r="R10" s="13"/>
    </row>
    <row r="11" spans="1:21" ht="15" x14ac:dyDescent="0.25">
      <c r="A11" s="17"/>
      <c r="B11" s="17"/>
      <c r="C11" s="18" t="s">
        <v>26</v>
      </c>
      <c r="D11" s="17"/>
      <c r="E11" s="17" t="s">
        <v>27</v>
      </c>
      <c r="F11" s="17" t="s">
        <v>28</v>
      </c>
      <c r="G11" s="17" t="s">
        <v>29</v>
      </c>
      <c r="H11" s="17" t="s">
        <v>30</v>
      </c>
      <c r="I11" s="17"/>
      <c r="J11" s="17" t="s">
        <v>31</v>
      </c>
      <c r="K11" s="17"/>
      <c r="L11" s="17" t="s">
        <v>27</v>
      </c>
      <c r="M11" s="17" t="s">
        <v>28</v>
      </c>
      <c r="N11" s="17" t="s">
        <v>29</v>
      </c>
      <c r="O11" s="17"/>
      <c r="P11" s="17" t="s">
        <v>32</v>
      </c>
      <c r="Q11" s="19" t="s">
        <v>33</v>
      </c>
      <c r="R11" s="13"/>
    </row>
    <row r="12" spans="1:21" x14ac:dyDescent="0.2">
      <c r="A12" s="20" t="s">
        <v>34</v>
      </c>
      <c r="B12" s="20" t="s">
        <v>35</v>
      </c>
      <c r="C12" s="21" t="s">
        <v>415</v>
      </c>
      <c r="D12" s="22" t="s">
        <v>36</v>
      </c>
      <c r="E12" s="22">
        <f>MATCH(C12,$P:$P,0)</f>
        <v>2</v>
      </c>
      <c r="F12" s="23" t="b">
        <f>INDEX($Q:$Q,E12)</f>
        <v>0</v>
      </c>
      <c r="G12" s="23" t="b">
        <f>IF(B12="(",F12,NOT(F12))</f>
        <v>0</v>
      </c>
      <c r="H12" s="24" t="s">
        <v>84</v>
      </c>
      <c r="I12" s="20" t="s">
        <v>35</v>
      </c>
      <c r="J12" s="11" t="s">
        <v>416</v>
      </c>
      <c r="K12" s="22" t="s">
        <v>36</v>
      </c>
      <c r="L12" s="22">
        <f>MATCH(J12,$P:$P,0)</f>
        <v>3</v>
      </c>
      <c r="M12" s="22" t="b">
        <f>INDEX($Q:$Q,L12)</f>
        <v>0</v>
      </c>
      <c r="N12" s="23" t="b">
        <f>IF(I12="(",M12,NOT(M12))</f>
        <v>0</v>
      </c>
      <c r="O12" s="23" t="s">
        <v>38</v>
      </c>
      <c r="P12" s="11" t="s">
        <v>417</v>
      </c>
      <c r="Q12" s="22" t="b">
        <f t="shared" ref="Q12:Q14" si="0">IF(H12="ou",OR(G12,N12),AND(G12,N12))</f>
        <v>0</v>
      </c>
      <c r="R12" s="13"/>
      <c r="U12" s="16"/>
    </row>
    <row r="13" spans="1:21" x14ac:dyDescent="0.2">
      <c r="A13" s="20" t="s">
        <v>34</v>
      </c>
      <c r="B13" s="20" t="s">
        <v>35</v>
      </c>
      <c r="C13" s="21" t="s">
        <v>418</v>
      </c>
      <c r="D13" s="22" t="s">
        <v>36</v>
      </c>
      <c r="E13" s="22">
        <f>MATCH(C13,$P:$P,0)</f>
        <v>4</v>
      </c>
      <c r="F13" s="23" t="b">
        <f>INDEX($Q:$Q,E13)</f>
        <v>0</v>
      </c>
      <c r="G13" s="23" t="b">
        <f t="shared" ref="G13:G14" si="1">IF(B13="(",F13,NOT(F13))</f>
        <v>0</v>
      </c>
      <c r="H13" s="24" t="s">
        <v>84</v>
      </c>
      <c r="I13" s="20" t="s">
        <v>35</v>
      </c>
      <c r="J13" s="11" t="s">
        <v>419</v>
      </c>
      <c r="K13" s="22" t="s">
        <v>36</v>
      </c>
      <c r="L13" s="22">
        <f>MATCH(J13,$P:$P,0)</f>
        <v>5</v>
      </c>
      <c r="M13" s="22" t="b">
        <f>INDEX($Q:$Q,L13)</f>
        <v>0</v>
      </c>
      <c r="N13" s="23" t="b">
        <f t="shared" ref="N13:N14" si="2">IF(I13="(",M13,NOT(M13))</f>
        <v>0</v>
      </c>
      <c r="O13" s="23" t="s">
        <v>38</v>
      </c>
      <c r="P13" s="11" t="s">
        <v>420</v>
      </c>
      <c r="Q13" s="22" t="b">
        <f t="shared" si="0"/>
        <v>0</v>
      </c>
      <c r="R13" s="13"/>
      <c r="U13" s="16"/>
    </row>
    <row r="14" spans="1:21" x14ac:dyDescent="0.2">
      <c r="A14" s="20" t="s">
        <v>34</v>
      </c>
      <c r="B14" s="20" t="s">
        <v>35</v>
      </c>
      <c r="C14" s="21" t="s">
        <v>421</v>
      </c>
      <c r="D14" s="22" t="s">
        <v>36</v>
      </c>
      <c r="E14" s="22">
        <f>MATCH(C14,$P:$P,0)</f>
        <v>6</v>
      </c>
      <c r="F14" s="23" t="b">
        <f>INDEX($Q:$Q,E14)</f>
        <v>1</v>
      </c>
      <c r="G14" s="23" t="b">
        <f t="shared" si="1"/>
        <v>1</v>
      </c>
      <c r="H14" s="24" t="s">
        <v>37</v>
      </c>
      <c r="I14" s="20" t="s">
        <v>35</v>
      </c>
      <c r="J14" s="11" t="s">
        <v>421</v>
      </c>
      <c r="K14" s="22" t="s">
        <v>36</v>
      </c>
      <c r="L14" s="22">
        <f>MATCH(J14,$P:$P,0)</f>
        <v>6</v>
      </c>
      <c r="M14" s="22" t="b">
        <f>INDEX($Q:$Q,L14)</f>
        <v>1</v>
      </c>
      <c r="N14" s="23" t="b">
        <f t="shared" si="2"/>
        <v>1</v>
      </c>
      <c r="O14" s="23" t="s">
        <v>38</v>
      </c>
      <c r="P14" s="11" t="s">
        <v>422</v>
      </c>
      <c r="Q14" s="22" t="b">
        <f t="shared" si="0"/>
        <v>1</v>
      </c>
      <c r="R14" s="13"/>
    </row>
    <row r="15" spans="1:21" ht="13.5" thickBot="1" x14ac:dyDescent="0.25">
      <c r="A15" s="20"/>
      <c r="C15" s="16"/>
      <c r="E15" s="22"/>
      <c r="F15" s="22"/>
      <c r="H15" s="24"/>
      <c r="I15" s="20"/>
      <c r="J15" s="11"/>
      <c r="K15" s="22"/>
      <c r="L15" s="22"/>
      <c r="M15" s="22"/>
      <c r="N15" s="23"/>
      <c r="O15" s="23"/>
      <c r="P15" s="11"/>
      <c r="Q15" s="22"/>
    </row>
    <row r="16" spans="1:21" ht="15" x14ac:dyDescent="0.25">
      <c r="A16" s="20"/>
      <c r="C16" s="47" t="s">
        <v>413</v>
      </c>
      <c r="D16" s="48">
        <f>N17</f>
        <v>27</v>
      </c>
      <c r="E16" s="49">
        <f>MATCH(C16,$P:$P,0)</f>
        <v>8</v>
      </c>
      <c r="F16" s="49"/>
      <c r="G16" s="50" t="b">
        <f>INDEX($Q:$Q,E16)</f>
        <v>0</v>
      </c>
      <c r="H16" s="30"/>
      <c r="I16" s="30"/>
      <c r="J16" s="30"/>
      <c r="K16" s="49"/>
      <c r="L16" s="51">
        <f>G16*D16</f>
        <v>0</v>
      </c>
      <c r="M16" s="52"/>
      <c r="N16" s="53" t="s">
        <v>410</v>
      </c>
      <c r="O16" s="50"/>
      <c r="P16" s="54" t="s">
        <v>423</v>
      </c>
      <c r="Q16" s="55">
        <f>IF(N20=0,0,SUM(L16:L20)/N20)</f>
        <v>18</v>
      </c>
      <c r="S16" s="16"/>
    </row>
    <row r="17" spans="3:21" x14ac:dyDescent="0.2">
      <c r="C17" s="33" t="s">
        <v>417</v>
      </c>
      <c r="D17" s="56">
        <f>(D18+D16)/2</f>
        <v>24</v>
      </c>
      <c r="E17" s="22">
        <f>MATCH(C17,$P:$P,0)</f>
        <v>12</v>
      </c>
      <c r="F17" s="22"/>
      <c r="G17" s="23" t="b">
        <f>INDEX($Q:$Q,E17)</f>
        <v>0</v>
      </c>
      <c r="H17" s="9"/>
      <c r="I17" s="9"/>
      <c r="J17" s="9"/>
      <c r="K17" s="9"/>
      <c r="L17" s="41">
        <f>G17*D17</f>
        <v>0</v>
      </c>
      <c r="M17" s="57"/>
      <c r="N17" s="58">
        <v>27</v>
      </c>
      <c r="O17" s="9"/>
      <c r="P17" s="59"/>
      <c r="Q17" s="60"/>
      <c r="S17" s="16"/>
    </row>
    <row r="18" spans="3:21" x14ac:dyDescent="0.2">
      <c r="C18" s="33" t="s">
        <v>420</v>
      </c>
      <c r="D18" s="56">
        <f>(N19+N17)/2</f>
        <v>21</v>
      </c>
      <c r="E18" s="22">
        <f>MATCH(C18,$P:$P,0)</f>
        <v>13</v>
      </c>
      <c r="F18" s="22"/>
      <c r="G18" s="23" t="b">
        <f>INDEX($Q:$Q,E18)</f>
        <v>0</v>
      </c>
      <c r="H18" s="9"/>
      <c r="I18" s="9"/>
      <c r="J18" s="9"/>
      <c r="K18" s="25"/>
      <c r="L18" s="41">
        <f>G18*D18</f>
        <v>0</v>
      </c>
      <c r="M18" s="57"/>
      <c r="N18" s="61" t="s">
        <v>411</v>
      </c>
      <c r="O18" s="25"/>
      <c r="P18" s="25"/>
      <c r="Q18" s="60"/>
    </row>
    <row r="19" spans="3:21" x14ac:dyDescent="0.2">
      <c r="C19" s="33" t="s">
        <v>422</v>
      </c>
      <c r="D19" s="56">
        <f>(D20+D18)/2</f>
        <v>18</v>
      </c>
      <c r="E19" s="22">
        <f>MATCH(C19,$P:$P,0)</f>
        <v>14</v>
      </c>
      <c r="F19" s="22"/>
      <c r="G19" s="23" t="b">
        <f>INDEX($Q:$Q,E19)</f>
        <v>1</v>
      </c>
      <c r="H19" s="9"/>
      <c r="I19" s="9"/>
      <c r="J19" s="25"/>
      <c r="K19" s="25"/>
      <c r="L19" s="41">
        <f>G19*D19</f>
        <v>18</v>
      </c>
      <c r="M19" s="57"/>
      <c r="N19" s="62">
        <v>15</v>
      </c>
      <c r="O19" s="25"/>
      <c r="P19" s="25"/>
      <c r="Q19" s="60"/>
    </row>
    <row r="20" spans="3:21" ht="13.5" thickBot="1" x14ac:dyDescent="0.25">
      <c r="C20" s="63" t="s">
        <v>414</v>
      </c>
      <c r="D20" s="64">
        <f>N19</f>
        <v>15</v>
      </c>
      <c r="E20" s="65">
        <f>MATCH(C20,$P:$P,0)</f>
        <v>9</v>
      </c>
      <c r="F20" s="65"/>
      <c r="G20" s="66" t="b">
        <f>INDEX($Q:$Q,E20)</f>
        <v>0</v>
      </c>
      <c r="H20" s="43"/>
      <c r="I20" s="43"/>
      <c r="J20" s="43"/>
      <c r="K20" s="67"/>
      <c r="L20" s="68">
        <f>G20*D20</f>
        <v>0</v>
      </c>
      <c r="M20" s="69"/>
      <c r="N20" s="69">
        <f>COUNTIF(G16:G20,TRUE)</f>
        <v>1</v>
      </c>
      <c r="O20" s="67"/>
      <c r="P20" s="67"/>
      <c r="Q20" s="70"/>
      <c r="R20" s="6"/>
      <c r="S20" s="6"/>
      <c r="T20" s="6"/>
      <c r="U20" s="6"/>
    </row>
    <row r="21" spans="3:21" x14ac:dyDescent="0.2">
      <c r="C21" s="6"/>
      <c r="D21" s="6"/>
      <c r="E21" s="6"/>
      <c r="F21" s="6"/>
      <c r="G21" s="6"/>
      <c r="H21" s="6"/>
      <c r="I21" s="6"/>
      <c r="J21" s="6"/>
      <c r="K21" s="6"/>
      <c r="L21" s="6"/>
      <c r="M21" s="6"/>
      <c r="N21" s="6"/>
      <c r="O21" s="6"/>
      <c r="Q21" s="6"/>
      <c r="R21" s="6"/>
      <c r="S21" s="6"/>
      <c r="T21" s="6"/>
      <c r="U21" s="6"/>
    </row>
  </sheetData>
  <conditionalFormatting sqref="Q1 Q17:Q19 Q22:Q1048576 Q7:Q15">
    <cfRule type="expression" dxfId="3" priority="2">
      <formula>Q1=TRUE</formula>
    </cfRule>
  </conditionalFormatting>
  <conditionalFormatting sqref="P2:P6">
    <cfRule type="expression" dxfId="2" priority="1">
      <formula>Q2</formula>
    </cfRule>
  </conditionalFormatting>
  <conditionalFormatting sqref="P22:P1048576 P1 P7 P10:P17">
    <cfRule type="duplicateValues" dxfId="1" priority="3"/>
  </conditionalFormatting>
  <dataValidations count="4">
    <dataValidation type="list" allowBlank="1" showInputMessage="1" sqref="C12:C14 J12:J15">
      <formula1>$P:$P</formula1>
    </dataValidation>
    <dataValidation type="list" allowBlank="1" showInputMessage="1" showErrorMessage="1" sqref="H12:H15">
      <formula1>operateurs</formula1>
    </dataValidation>
    <dataValidation type="list" allowBlank="1" showInputMessage="1" showErrorMessage="1" sqref="B12:B14 I12:I15">
      <formula1>"non(,("</formula1>
    </dataValidation>
    <dataValidation type="list" allowBlank="1" showInputMessage="1" showErrorMessage="1" sqref="Q7:Q9">
      <formula1>"vrai,faux"</formula1>
    </dataValidation>
  </dataValidations>
  <pageMargins left="0.78740157499999996" right="0.78740157499999996" top="0.984251969" bottom="0.984251969" header="0.4921259845" footer="0.4921259845"/>
  <pageSetup paperSize="9" orientation="portrait" horizontalDpi="300"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_systeme_expert4"/>
  <dimension ref="A1:U36"/>
  <sheetViews>
    <sheetView showGridLines="0" workbookViewId="0">
      <selection activeCell="P25" sqref="P25"/>
    </sheetView>
  </sheetViews>
  <sheetFormatPr baseColWidth="10" defaultRowHeight="12.75" outlineLevelCol="1" x14ac:dyDescent="0.2"/>
  <cols>
    <col min="1" max="1" width="5" style="6" customWidth="1"/>
    <col min="2" max="2" width="7.28515625" style="6" bestFit="1" customWidth="1"/>
    <col min="3" max="3" width="15.140625" style="25" customWidth="1"/>
    <col min="4" max="4" width="6.28515625" customWidth="1"/>
    <col min="5" max="5" width="7.5703125" customWidth="1" outlineLevel="1"/>
    <col min="6" max="6" width="8.140625" customWidth="1" outlineLevel="1"/>
    <col min="7" max="7" width="8.7109375" customWidth="1" outlineLevel="1"/>
    <col min="8" max="8" width="11" bestFit="1" customWidth="1"/>
    <col min="9" max="9" width="9.42578125" customWidth="1"/>
    <col min="10" max="10" width="12.42578125" bestFit="1" customWidth="1"/>
    <col min="11" max="11" width="5.140625" customWidth="1"/>
    <col min="12" max="12" width="7.5703125" customWidth="1" outlineLevel="1"/>
    <col min="13" max="13" width="7.42578125" customWidth="1" outlineLevel="1"/>
    <col min="14" max="14" width="9.28515625" customWidth="1" outlineLevel="1"/>
    <col min="15" max="15" width="5" bestFit="1" customWidth="1"/>
    <col min="16" max="16" width="21.85546875" style="6" bestFit="1" customWidth="1"/>
    <col min="17" max="17" width="12.140625" style="26" customWidth="1"/>
  </cols>
  <sheetData>
    <row r="1" spans="1:18" ht="45.75" customHeight="1" thickBot="1" x14ac:dyDescent="0.3">
      <c r="B1" s="7"/>
      <c r="C1" s="8" t="s">
        <v>94</v>
      </c>
      <c r="D1" s="9"/>
      <c r="E1" s="9"/>
      <c r="F1" s="9"/>
      <c r="G1" s="9"/>
      <c r="H1" s="10"/>
      <c r="I1" s="10"/>
      <c r="J1" s="10"/>
      <c r="K1" s="9"/>
      <c r="L1" s="9"/>
      <c r="M1" s="9"/>
      <c r="N1" s="9"/>
      <c r="O1" s="9"/>
      <c r="P1" s="13"/>
      <c r="Q1" s="12"/>
      <c r="R1" s="13"/>
    </row>
    <row r="2" spans="1:18" ht="14.25" customHeight="1" x14ac:dyDescent="0.2">
      <c r="A2" s="7"/>
      <c r="B2" s="7"/>
      <c r="C2" s="71" t="s">
        <v>424</v>
      </c>
      <c r="D2" s="30"/>
      <c r="E2" s="52" t="s">
        <v>410</v>
      </c>
      <c r="F2" s="30"/>
      <c r="G2" s="52" t="s">
        <v>425</v>
      </c>
      <c r="H2" s="30"/>
      <c r="I2" s="30"/>
      <c r="J2" s="30"/>
      <c r="K2" s="30"/>
      <c r="L2" s="52" t="s">
        <v>426</v>
      </c>
      <c r="M2" s="52" t="s">
        <v>427</v>
      </c>
      <c r="N2" s="52" t="s">
        <v>428</v>
      </c>
      <c r="O2" s="30"/>
      <c r="P2" s="31" t="str">
        <f>$C3&amp;" 1"</f>
        <v>température 1</v>
      </c>
      <c r="Q2" s="32">
        <f>IF(C5&lt;=E3+L3/2,1,IF(C5&lt;(E3+N3+L3/2),1-(C5-E3-L3/2)/N3,0))</f>
        <v>0</v>
      </c>
    </row>
    <row r="3" spans="1:18" ht="14.25" customHeight="1" x14ac:dyDescent="0.2">
      <c r="A3" s="7"/>
      <c r="B3" s="7"/>
      <c r="C3" s="72" t="s">
        <v>409</v>
      </c>
      <c r="D3" s="9"/>
      <c r="E3" s="35">
        <v>0</v>
      </c>
      <c r="F3" s="9"/>
      <c r="G3" s="73">
        <v>0.3</v>
      </c>
      <c r="H3" s="9"/>
      <c r="I3" s="9"/>
      <c r="J3" s="9"/>
      <c r="K3" s="9"/>
      <c r="L3" s="57">
        <f>G3*G5/4</f>
        <v>3</v>
      </c>
      <c r="M3" s="57">
        <f>(1-G3)*G5</f>
        <v>28</v>
      </c>
      <c r="N3" s="57">
        <f>M3/4</f>
        <v>7</v>
      </c>
      <c r="O3" s="9"/>
      <c r="P3" s="36" t="str">
        <f>$C3&amp;" 2"</f>
        <v>température 2</v>
      </c>
      <c r="Q3" s="37">
        <f>IF(OR(($C5&gt;=$E3+2*$N3+$L3+$L3/2),$C5&lt;=$E3+$L3/2),0,IF(AND($C5&gt;=$E3+$N3+$L3/2,$C5&lt;=+$L3/2+$E3+$N3+$L3),1,IF(AND($C5&gt;$E3+$L3/2,$C5&lt;$E3+$N3+$L3/2),($C5-$E3-$L3/2)/$N3,IF(AND($C5-$E3&gt;$N3+$L3+$L3/2,$C5-$E3&lt;$N3*2+$L3+$L3/2),1-($C5-$E3-$N3-$L3-$L3/2)/$N3,0))))</f>
        <v>0.64285714285714279</v>
      </c>
      <c r="R3" s="13"/>
    </row>
    <row r="4" spans="1:18" ht="14.25" customHeight="1" x14ac:dyDescent="0.2">
      <c r="A4" s="7"/>
      <c r="B4" s="7"/>
      <c r="C4" s="74" t="s">
        <v>28</v>
      </c>
      <c r="D4" s="9"/>
      <c r="E4" s="57" t="s">
        <v>411</v>
      </c>
      <c r="F4" s="9"/>
      <c r="G4" s="57" t="s">
        <v>429</v>
      </c>
      <c r="H4" s="9"/>
      <c r="I4" s="9"/>
      <c r="J4" s="9"/>
      <c r="K4" s="9"/>
      <c r="L4" s="9"/>
      <c r="M4" s="9"/>
      <c r="N4" s="9"/>
      <c r="O4" s="9"/>
      <c r="P4" s="36" t="str">
        <f>$C3&amp;" 3"</f>
        <v>température 3</v>
      </c>
      <c r="Q4" s="37">
        <f>IF(OR(($C5&gt;=$E3+3*$N3+2.5*$L3),$C5&lt;=$E3+$N3+1.5*$L3),0,IF(AND($C5&gt;=$E3+2*$N3+1.5*$L3,$C5&lt;=$E3+2*$N3+2.5*$L3),1,IF(AND($C5&gt;$E3+1.5*$L3+$N3,$C5&lt;$E3+$L3*1.5+2*$N3),($C5-$E3-1.5*$L3-$N3)/$N3,IF(AND($C5-$E3&gt;2*$N3+2.5*$L3,$C5-$E3&lt;$N3*3+2.5*$L3),1-($C5-$E3-2*$N3-2.5*$L3)/$N3,0))))</f>
        <v>0.35714285714285715</v>
      </c>
      <c r="R4" s="13"/>
    </row>
    <row r="5" spans="1:18" ht="14.25" customHeight="1" x14ac:dyDescent="0.2">
      <c r="A5" s="7"/>
      <c r="B5" s="7"/>
      <c r="C5" s="40">
        <v>14</v>
      </c>
      <c r="D5" s="9"/>
      <c r="E5" s="35">
        <v>40</v>
      </c>
      <c r="F5" s="9"/>
      <c r="G5" s="41">
        <f>E5-E3</f>
        <v>40</v>
      </c>
      <c r="H5" s="9"/>
      <c r="I5" s="9"/>
      <c r="J5" s="9"/>
      <c r="K5" s="9"/>
      <c r="L5" s="9"/>
      <c r="M5" s="9"/>
      <c r="N5" s="9"/>
      <c r="O5" s="9"/>
      <c r="P5" s="36" t="str">
        <f>$C3&amp;" 4"</f>
        <v>température 4</v>
      </c>
      <c r="Q5" s="37">
        <f>IF(OR(($C5&gt;=$E3+4*$N3+3.5*$L3),$C5&lt;=$E3+2*$N3+2.5*$L3),0,IF(AND($C5&gt;=$E3+3*$N3+2.5*$L3,$C5&lt;=$E3+3*$N3+3.5*$L3),1,IF(AND($C5&gt;$E3+2.5*$L3+2*$N3,$C5&lt;$E3+2.5*$L3+3*$N3),($C5-$E3-2.5*$L3-2*$N3)/$N3,IF(AND($C5-$E3&gt;3*$N3+3.5*$L3,$C5-$E3&lt;$N3*4+3.5*$L3),1-($C5-$E3-3*$N3-3.5*$L3)/$N3,0))))</f>
        <v>0</v>
      </c>
      <c r="R5" s="13"/>
    </row>
    <row r="6" spans="1:18" ht="13.5" thickBot="1" x14ac:dyDescent="0.25">
      <c r="A6" s="7"/>
      <c r="B6" s="7"/>
      <c r="C6" s="42"/>
      <c r="D6" s="43"/>
      <c r="E6" s="43"/>
      <c r="F6" s="43"/>
      <c r="G6" s="43"/>
      <c r="H6" s="43"/>
      <c r="I6" s="43"/>
      <c r="J6" s="43"/>
      <c r="K6" s="43"/>
      <c r="L6" s="43"/>
      <c r="M6" s="43"/>
      <c r="N6" s="43"/>
      <c r="O6" s="43"/>
      <c r="P6" s="44" t="str">
        <f>$C3&amp;" 5"</f>
        <v>température 5</v>
      </c>
      <c r="Q6" s="45">
        <f>IF($C5-$E3&lt;=3*$N3+3.5*$L3,0,IF($C5&gt;=$E5-$L3/2,1,1-($E5-$C5-$L3/2)/$N3))</f>
        <v>0</v>
      </c>
      <c r="R6" s="13"/>
    </row>
    <row r="7" spans="1:18" ht="6" customHeight="1" x14ac:dyDescent="0.2">
      <c r="A7" s="7"/>
      <c r="B7" s="7"/>
      <c r="C7" s="10"/>
      <c r="D7" s="9"/>
      <c r="E7" s="9"/>
      <c r="F7" s="9"/>
      <c r="G7" s="9"/>
      <c r="H7" s="10"/>
      <c r="I7" s="10"/>
      <c r="J7" s="10"/>
      <c r="K7" s="9"/>
      <c r="L7" s="9"/>
      <c r="M7" s="9"/>
      <c r="N7" s="9"/>
      <c r="O7" s="9"/>
      <c r="P7" s="11"/>
      <c r="Q7" s="11"/>
      <c r="R7" s="11"/>
    </row>
    <row r="8" spans="1:18" x14ac:dyDescent="0.2">
      <c r="A8"/>
      <c r="B8"/>
      <c r="C8"/>
      <c r="P8"/>
      <c r="Q8"/>
    </row>
    <row r="9" spans="1:18" x14ac:dyDescent="0.2">
      <c r="A9"/>
      <c r="B9"/>
      <c r="C9"/>
      <c r="P9"/>
      <c r="Q9"/>
    </row>
    <row r="10" spans="1:18" x14ac:dyDescent="0.2">
      <c r="A10"/>
      <c r="B10"/>
      <c r="C10"/>
      <c r="P10"/>
      <c r="Q10"/>
    </row>
    <row r="11" spans="1:18" x14ac:dyDescent="0.2">
      <c r="A11"/>
      <c r="B11"/>
      <c r="C11"/>
      <c r="P11"/>
      <c r="Q11"/>
    </row>
    <row r="12" spans="1:18" x14ac:dyDescent="0.2">
      <c r="A12"/>
      <c r="B12"/>
      <c r="C12"/>
      <c r="P12"/>
      <c r="Q12"/>
    </row>
    <row r="13" spans="1:18" x14ac:dyDescent="0.2">
      <c r="A13"/>
      <c r="B13"/>
      <c r="C13"/>
      <c r="P13"/>
      <c r="Q13"/>
    </row>
    <row r="14" spans="1:18" x14ac:dyDescent="0.2">
      <c r="A14"/>
      <c r="B14"/>
      <c r="C14"/>
      <c r="P14"/>
      <c r="Q14"/>
    </row>
    <row r="15" spans="1:18" x14ac:dyDescent="0.2">
      <c r="A15"/>
      <c r="B15"/>
      <c r="C15"/>
      <c r="P15"/>
      <c r="Q15"/>
    </row>
    <row r="16" spans="1:18" x14ac:dyDescent="0.2">
      <c r="A16"/>
      <c r="B16"/>
      <c r="C16"/>
      <c r="P16"/>
      <c r="Q16"/>
    </row>
    <row r="17" spans="1:21" x14ac:dyDescent="0.2">
      <c r="A17"/>
      <c r="B17"/>
      <c r="C17"/>
      <c r="P17"/>
      <c r="Q17"/>
    </row>
    <row r="18" spans="1:21" x14ac:dyDescent="0.2">
      <c r="A18"/>
      <c r="B18"/>
      <c r="C18"/>
      <c r="P18"/>
      <c r="Q18"/>
    </row>
    <row r="19" spans="1:21" x14ac:dyDescent="0.2">
      <c r="A19"/>
      <c r="B19"/>
      <c r="C19"/>
      <c r="P19"/>
      <c r="Q19"/>
    </row>
    <row r="20" spans="1:21" x14ac:dyDescent="0.2">
      <c r="A20"/>
      <c r="B20"/>
      <c r="C20"/>
      <c r="P20"/>
      <c r="Q20"/>
    </row>
    <row r="21" spans="1:21" x14ac:dyDescent="0.2">
      <c r="A21" s="7"/>
      <c r="B21" s="7"/>
      <c r="C21" s="4"/>
      <c r="D21" s="9"/>
      <c r="E21" s="9"/>
      <c r="F21" s="9"/>
      <c r="G21" s="9"/>
      <c r="H21" s="10"/>
      <c r="I21" s="10"/>
      <c r="J21" s="10"/>
      <c r="K21" s="9"/>
      <c r="L21" s="9"/>
      <c r="M21" s="9"/>
      <c r="N21" s="9"/>
      <c r="O21" s="9"/>
      <c r="P21" s="11" t="s">
        <v>413</v>
      </c>
      <c r="Q21" s="75">
        <v>0</v>
      </c>
      <c r="R21" s="13"/>
    </row>
    <row r="22" spans="1:21" x14ac:dyDescent="0.2">
      <c r="A22" s="7"/>
      <c r="B22" s="7"/>
      <c r="C22" s="10"/>
      <c r="D22" s="9"/>
      <c r="E22" s="9"/>
      <c r="F22" s="9"/>
      <c r="G22" s="9"/>
      <c r="H22" s="10"/>
      <c r="I22" s="10"/>
      <c r="J22" s="10"/>
      <c r="K22" s="9"/>
      <c r="L22" s="9"/>
      <c r="M22" s="9"/>
      <c r="N22" s="9"/>
      <c r="O22" s="9"/>
      <c r="P22" s="11" t="s">
        <v>414</v>
      </c>
      <c r="Q22" s="75">
        <v>0</v>
      </c>
      <c r="R22" s="13"/>
    </row>
    <row r="23" spans="1:21" ht="5.25" customHeight="1" x14ac:dyDescent="0.2">
      <c r="A23"/>
      <c r="B23"/>
      <c r="C23"/>
      <c r="P23" s="11"/>
      <c r="Q23" s="12"/>
    </row>
    <row r="24" spans="1:21" ht="15" x14ac:dyDescent="0.25">
      <c r="A24" s="13"/>
      <c r="B24" s="13"/>
      <c r="C24" s="14" t="s">
        <v>70</v>
      </c>
      <c r="D24" s="13"/>
      <c r="E24" s="13"/>
      <c r="F24" s="13"/>
      <c r="G24" s="13"/>
      <c r="H24" s="13"/>
      <c r="I24" s="13"/>
      <c r="J24" s="13"/>
      <c r="K24" s="13"/>
      <c r="L24" s="13"/>
      <c r="M24" s="13"/>
      <c r="N24" s="13"/>
      <c r="O24" s="13"/>
      <c r="P24" s="11"/>
      <c r="Q24" s="15"/>
      <c r="R24" s="13"/>
    </row>
    <row r="25" spans="1:21" ht="15" x14ac:dyDescent="0.25">
      <c r="A25" s="17"/>
      <c r="B25" s="17"/>
      <c r="C25" s="18" t="s">
        <v>26</v>
      </c>
      <c r="D25" s="17"/>
      <c r="E25" s="17" t="s">
        <v>27</v>
      </c>
      <c r="F25" s="17" t="s">
        <v>28</v>
      </c>
      <c r="G25" s="17" t="s">
        <v>29</v>
      </c>
      <c r="H25" s="17" t="s">
        <v>30</v>
      </c>
      <c r="I25" s="17"/>
      <c r="J25" s="17" t="s">
        <v>31</v>
      </c>
      <c r="K25" s="17"/>
      <c r="L25" s="17" t="s">
        <v>27</v>
      </c>
      <c r="M25" s="17" t="s">
        <v>28</v>
      </c>
      <c r="N25" s="17" t="s">
        <v>29</v>
      </c>
      <c r="O25" s="17"/>
      <c r="P25" s="17" t="s">
        <v>32</v>
      </c>
      <c r="Q25" s="19" t="s">
        <v>33</v>
      </c>
      <c r="R25" s="13"/>
    </row>
    <row r="26" spans="1:21" x14ac:dyDescent="0.2">
      <c r="A26" s="20" t="s">
        <v>34</v>
      </c>
      <c r="B26" s="20" t="s">
        <v>430</v>
      </c>
      <c r="C26" s="21" t="s">
        <v>415</v>
      </c>
      <c r="D26" s="22" t="s">
        <v>36</v>
      </c>
      <c r="E26" s="22">
        <f>MATCH(C26,$P:$P,0)</f>
        <v>2</v>
      </c>
      <c r="F26" s="75">
        <f>INDEX($Q:$Q,E26)</f>
        <v>0</v>
      </c>
      <c r="G26" s="75">
        <f>IF(B26="(",F26,IF(B26="non(",1-F26,IF(B26="exact(",F26^2,F26^0.5)))</f>
        <v>0</v>
      </c>
      <c r="H26" s="24" t="s">
        <v>84</v>
      </c>
      <c r="I26" s="20" t="s">
        <v>430</v>
      </c>
      <c r="J26" s="11" t="s">
        <v>416</v>
      </c>
      <c r="K26" s="22" t="s">
        <v>36</v>
      </c>
      <c r="L26" s="22">
        <f>MATCH(J26,$P:$P,0)</f>
        <v>3</v>
      </c>
      <c r="M26" s="75">
        <f>INDEX($Q:$Q,L26)</f>
        <v>0.64285714285714279</v>
      </c>
      <c r="N26" s="75">
        <f>IF(I26="(",M26,IF(I26="non(",1-M26,IF(I26="exact(",M26^2,M26^0.5)))</f>
        <v>0.80178372573727308</v>
      </c>
      <c r="O26" s="23" t="s">
        <v>38</v>
      </c>
      <c r="P26" s="11" t="s">
        <v>417</v>
      </c>
      <c r="Q26" s="75">
        <f>IF(H26="ou",MAX(G26,N26),MIN(G26,N26))</f>
        <v>0.80178372573727308</v>
      </c>
      <c r="R26" s="13"/>
      <c r="U26" s="16"/>
    </row>
    <row r="27" spans="1:21" x14ac:dyDescent="0.2">
      <c r="A27" s="20" t="s">
        <v>34</v>
      </c>
      <c r="B27" s="20" t="s">
        <v>430</v>
      </c>
      <c r="C27" s="21" t="s">
        <v>418</v>
      </c>
      <c r="D27" s="22" t="s">
        <v>36</v>
      </c>
      <c r="E27" s="22">
        <f>MATCH(C27,$P:$P,0)</f>
        <v>4</v>
      </c>
      <c r="F27" s="75">
        <f>INDEX($Q:$Q,E27)</f>
        <v>0.35714285714285715</v>
      </c>
      <c r="G27" s="75">
        <f t="shared" ref="G27:G28" si="0">IF(B27="(",F27,IF(B27="non(",1-F27,IF(B27="exact(",F27^2,F27^0.5)))</f>
        <v>0.59761430466719678</v>
      </c>
      <c r="H27" s="24" t="s">
        <v>84</v>
      </c>
      <c r="I27" s="20" t="s">
        <v>430</v>
      </c>
      <c r="J27" s="11" t="s">
        <v>419</v>
      </c>
      <c r="K27" s="22" t="s">
        <v>36</v>
      </c>
      <c r="L27" s="22">
        <f>MATCH(J27,$P:$P,0)</f>
        <v>5</v>
      </c>
      <c r="M27" s="75">
        <f>INDEX($Q:$Q,L27)</f>
        <v>0</v>
      </c>
      <c r="N27" s="75">
        <f t="shared" ref="N27:N28" si="1">IF(I27="(",M27,IF(I27="non(",1-M27,IF(I27="exact(",M27^2,M27^0.5)))</f>
        <v>0</v>
      </c>
      <c r="O27" s="23" t="s">
        <v>38</v>
      </c>
      <c r="P27" s="11" t="s">
        <v>420</v>
      </c>
      <c r="Q27" s="75">
        <f t="shared" ref="Q27:Q28" si="2">IF(H27="ou",MAX(G27,N27),MIN(G27,N27))</f>
        <v>0.59761430466719678</v>
      </c>
      <c r="R27" s="13"/>
      <c r="U27" s="16"/>
    </row>
    <row r="28" spans="1:21" x14ac:dyDescent="0.2">
      <c r="A28" s="20" t="s">
        <v>34</v>
      </c>
      <c r="B28" s="20" t="s">
        <v>430</v>
      </c>
      <c r="C28" s="21" t="s">
        <v>421</v>
      </c>
      <c r="D28" s="22" t="s">
        <v>36</v>
      </c>
      <c r="E28" s="22">
        <f>MATCH(C28,$P:$P,0)</f>
        <v>6</v>
      </c>
      <c r="F28" s="75">
        <f>INDEX($Q:$Q,E28)</f>
        <v>0</v>
      </c>
      <c r="G28" s="75">
        <f t="shared" si="0"/>
        <v>0</v>
      </c>
      <c r="H28" s="24" t="s">
        <v>84</v>
      </c>
      <c r="I28" s="20" t="s">
        <v>430</v>
      </c>
      <c r="J28" s="11" t="s">
        <v>421</v>
      </c>
      <c r="K28" s="22" t="s">
        <v>36</v>
      </c>
      <c r="L28" s="22">
        <f>MATCH(J28,$P:$P,0)</f>
        <v>6</v>
      </c>
      <c r="M28" s="75">
        <f>INDEX($Q:$Q,L28)</f>
        <v>0</v>
      </c>
      <c r="N28" s="75">
        <f t="shared" si="1"/>
        <v>0</v>
      </c>
      <c r="O28" s="23" t="s">
        <v>38</v>
      </c>
      <c r="P28" s="11" t="s">
        <v>422</v>
      </c>
      <c r="Q28" s="75">
        <f t="shared" si="2"/>
        <v>0</v>
      </c>
      <c r="R28" s="13"/>
    </row>
    <row r="29" spans="1:21" ht="5.25" customHeight="1" x14ac:dyDescent="0.2">
      <c r="A29" s="20"/>
      <c r="B29" s="20"/>
      <c r="C29"/>
      <c r="E29" s="22"/>
      <c r="F29" s="22"/>
      <c r="H29" s="24"/>
      <c r="I29" s="20"/>
      <c r="J29" s="11"/>
      <c r="K29" s="22"/>
      <c r="L29" s="22"/>
      <c r="M29" s="22"/>
      <c r="N29" s="23"/>
      <c r="O29" s="23"/>
      <c r="P29" s="11"/>
      <c r="Q29" s="22"/>
    </row>
    <row r="30" spans="1:21" ht="15.75" thickBot="1" x14ac:dyDescent="0.3">
      <c r="A30" s="20"/>
      <c r="C30" s="14" t="s">
        <v>431</v>
      </c>
      <c r="E30" s="22"/>
      <c r="F30" s="22"/>
      <c r="H30" s="24"/>
      <c r="I30" s="20"/>
      <c r="J30" s="11"/>
      <c r="K30" s="22"/>
      <c r="L30" s="22"/>
      <c r="M30" s="22"/>
      <c r="N30" s="23"/>
      <c r="O30" s="23"/>
      <c r="P30" s="11"/>
      <c r="Q30" s="22"/>
    </row>
    <row r="31" spans="1:21" x14ac:dyDescent="0.2">
      <c r="A31" s="20"/>
      <c r="C31" s="76" t="s">
        <v>413</v>
      </c>
      <c r="D31" s="48">
        <f>N32</f>
        <v>27</v>
      </c>
      <c r="E31" s="49">
        <f>MATCH(C31,$P:$P,0)</f>
        <v>21</v>
      </c>
      <c r="F31" s="49"/>
      <c r="G31" s="77">
        <f>INDEX($Q:$Q,E31)</f>
        <v>0</v>
      </c>
      <c r="H31" s="30"/>
      <c r="I31" s="30"/>
      <c r="J31" s="30"/>
      <c r="K31" s="49"/>
      <c r="L31" s="78">
        <f>G31*D31</f>
        <v>0</v>
      </c>
      <c r="M31" s="52"/>
      <c r="N31" s="53" t="s">
        <v>410</v>
      </c>
      <c r="O31" s="50"/>
      <c r="P31" s="79"/>
      <c r="Q31" s="80"/>
      <c r="S31" s="16"/>
    </row>
    <row r="32" spans="1:21" x14ac:dyDescent="0.2">
      <c r="C32" s="33" t="s">
        <v>417</v>
      </c>
      <c r="D32" s="56">
        <f>(D33+D31)/2</f>
        <v>24</v>
      </c>
      <c r="E32" s="22">
        <f>MATCH(C32,$P:$P,0)</f>
        <v>26</v>
      </c>
      <c r="F32" s="22"/>
      <c r="G32" s="81">
        <f>INDEX($Q:$Q,E32)</f>
        <v>0.80178372573727308</v>
      </c>
      <c r="H32" s="9"/>
      <c r="I32" s="9"/>
      <c r="J32" s="9"/>
      <c r="K32" s="9"/>
      <c r="L32" s="82">
        <f>G32*D32</f>
        <v>19.242809417694552</v>
      </c>
      <c r="M32" s="57"/>
      <c r="N32" s="58">
        <v>27</v>
      </c>
      <c r="O32" s="9"/>
      <c r="P32" s="59"/>
      <c r="Q32" s="60"/>
      <c r="S32" s="16"/>
    </row>
    <row r="33" spans="3:21" x14ac:dyDescent="0.2">
      <c r="C33" s="33" t="s">
        <v>420</v>
      </c>
      <c r="D33" s="56">
        <f>(N34+N32)/2</f>
        <v>21</v>
      </c>
      <c r="E33" s="22">
        <f>MATCH(C33,$P:$P,0)</f>
        <v>27</v>
      </c>
      <c r="F33" s="22"/>
      <c r="G33" s="81">
        <f>INDEX($Q:$Q,E33)</f>
        <v>0.59761430466719678</v>
      </c>
      <c r="H33" s="9"/>
      <c r="I33" s="9"/>
      <c r="J33" s="9"/>
      <c r="K33" s="25"/>
      <c r="L33" s="82">
        <f>G33*D33</f>
        <v>12.549900398011133</v>
      </c>
      <c r="M33" s="57"/>
      <c r="N33" s="61" t="s">
        <v>411</v>
      </c>
      <c r="O33" s="25"/>
      <c r="P33" s="25"/>
      <c r="Q33" s="60"/>
    </row>
    <row r="34" spans="3:21" ht="13.5" thickBot="1" x14ac:dyDescent="0.25">
      <c r="C34" s="33" t="s">
        <v>422</v>
      </c>
      <c r="D34" s="56">
        <f>(D35+D33)/2</f>
        <v>18</v>
      </c>
      <c r="E34" s="22">
        <f>MATCH(C34,$P:$P,0)</f>
        <v>28</v>
      </c>
      <c r="F34" s="22"/>
      <c r="G34" s="81">
        <f>INDEX($Q:$Q,E34)</f>
        <v>0</v>
      </c>
      <c r="H34" s="9"/>
      <c r="I34" s="9"/>
      <c r="J34" s="25"/>
      <c r="K34" s="25"/>
      <c r="L34" s="82">
        <f>G34*D34</f>
        <v>0</v>
      </c>
      <c r="M34" s="57"/>
      <c r="N34" s="62">
        <v>15</v>
      </c>
      <c r="O34" s="25"/>
      <c r="P34" s="25"/>
      <c r="Q34" s="60"/>
    </row>
    <row r="35" spans="3:21" ht="15.75" thickBot="1" x14ac:dyDescent="0.3">
      <c r="C35" s="83" t="s">
        <v>414</v>
      </c>
      <c r="D35" s="64">
        <f>N34</f>
        <v>15</v>
      </c>
      <c r="E35" s="65">
        <f>MATCH(C35,$P:$P,0)</f>
        <v>22</v>
      </c>
      <c r="F35" s="65"/>
      <c r="G35" s="84">
        <f>INDEX($Q:$Q,E35)</f>
        <v>0</v>
      </c>
      <c r="H35" s="43"/>
      <c r="I35" s="43"/>
      <c r="J35" s="67"/>
      <c r="K35" s="67"/>
      <c r="L35" s="85">
        <f>G35*D35</f>
        <v>0</v>
      </c>
      <c r="M35" s="69"/>
      <c r="N35" s="86">
        <f>SUM(G31:G35)</f>
        <v>1.3993980304044698</v>
      </c>
      <c r="O35" s="67"/>
      <c r="P35" s="87" t="s">
        <v>432</v>
      </c>
      <c r="Q35" s="88">
        <f>IF(N35=0,0,SUM(L31:L35)/N35)</f>
        <v>22.718847050625474</v>
      </c>
      <c r="R35" s="6"/>
      <c r="S35" s="6"/>
      <c r="T35" s="6"/>
      <c r="U35" s="6"/>
    </row>
    <row r="36" spans="3:21" x14ac:dyDescent="0.2">
      <c r="C36" s="6"/>
      <c r="D36" s="6"/>
      <c r="E36" s="6"/>
      <c r="F36" s="6"/>
      <c r="G36" s="6"/>
      <c r="H36" s="6"/>
      <c r="I36" s="6"/>
      <c r="J36" s="6"/>
      <c r="K36" s="6"/>
      <c r="L36" s="6"/>
      <c r="M36" s="6"/>
      <c r="N36" s="6"/>
      <c r="O36" s="6"/>
      <c r="Q36" s="6"/>
      <c r="R36" s="6"/>
      <c r="S36" s="6"/>
      <c r="T36" s="6"/>
      <c r="U36" s="6"/>
    </row>
  </sheetData>
  <conditionalFormatting sqref="Q1:Q7 Q21:Q30">
    <cfRule type="colorScale" priority="1">
      <colorScale>
        <cfvo type="num" val="0"/>
        <cfvo type="num" val="1"/>
        <color theme="0"/>
        <color theme="8" tint="-0.249977111117893"/>
      </colorScale>
    </cfRule>
  </conditionalFormatting>
  <conditionalFormatting sqref="P32:P37 P2:P7 P21:P30">
    <cfRule type="duplicateValues" dxfId="0" priority="2"/>
  </conditionalFormatting>
  <dataValidations count="3">
    <dataValidation type="list" allowBlank="1" showInputMessage="1" showErrorMessage="1" sqref="I26:I30 B26:B29">
      <formula1>"non(,environ(,exact(,("</formula1>
    </dataValidation>
    <dataValidation type="list" allowBlank="1" showInputMessage="1" showErrorMessage="1" sqref="H26:H30">
      <formula1>operateurs</formula1>
    </dataValidation>
    <dataValidation type="list" allowBlank="1" showInputMessage="1" sqref="C26:C28 J26:J30">
      <formula1>$P:$P</formula1>
    </dataValidation>
  </dataValidations>
  <pageMargins left="0.78740157499999996" right="0.78740157499999996" top="0.984251969" bottom="0.984251969" header="0.4921259845" footer="0.4921259845"/>
  <pageSetup paperSize="9" orientation="portrait" horizontalDpi="300"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introduction</vt:lpstr>
      <vt:lpstr>botanique</vt:lpstr>
      <vt:lpstr>villes</vt:lpstr>
      <vt:lpstr>règles</vt:lpstr>
      <vt:lpstr>animaux</vt:lpstr>
      <vt:lpstr>quantitatives</vt:lpstr>
      <vt:lpstr>floues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Sylvain NICOLAS</dc:creator>
  <cp:lastModifiedBy>Sylvain NICOLAS</cp:lastModifiedBy>
  <dcterms:created xsi:type="dcterms:W3CDTF">2024-09-15T11:18:36Z</dcterms:created>
  <dcterms:modified xsi:type="dcterms:W3CDTF">2024-09-19T07:32:22Z</dcterms:modified>
</cp:coreProperties>
</file>