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site\site_syl\xlstore\classeurs\"/>
    </mc:Choice>
  </mc:AlternateContent>
  <bookViews>
    <workbookView xWindow="8310" yWindow="-15" windowWidth="2850" windowHeight="6900" tabRatio="677"/>
  </bookViews>
  <sheets>
    <sheet name="Accueil" sheetId="34263" r:id="rId1"/>
    <sheet name="données" sheetId="1" r:id="rId2"/>
    <sheet name="capabilité" sheetId="34257" r:id="rId3"/>
    <sheet name="aide" sheetId="34261" r:id="rId4"/>
    <sheet name="Calculs" sheetId="34262" r:id="rId5"/>
  </sheets>
  <definedNames>
    <definedName name="_xlnm._FilterDatabase" localSheetId="1" hidden="1">données!$A$1:$D$51</definedName>
    <definedName name="bdd_vues">OFFSET(données!XFD1048568,0,0,#REF!,70)</definedName>
    <definedName name="liste_fichiers">OFFSET(#REF!,0,0,#REF!)</definedName>
    <definedName name="liste_mesures">OFFSET(#REF!,0,0,#REF!,)</definedName>
    <definedName name="liste_valides">#REF!</definedName>
    <definedName name="maxi">capabilité!$D$7</definedName>
    <definedName name="mini">capabilité!$D$6</definedName>
    <definedName name="moy">capabilité!$B$9</definedName>
    <definedName name="nb">capabilité!$H$9</definedName>
    <definedName name="rayon">OFFSET(données!#REF!,0,0,#REF!,1)</definedName>
    <definedName name="sigma">capabilité!$B$8</definedName>
    <definedName name="vp">#REF!</definedName>
    <definedName name="_xlnm.Print_Area" localSheetId="2">capabilité!$A$1:$H$32</definedName>
  </definedNames>
  <calcPr calcId="152511"/>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2" i="1"/>
  <c r="D35" i="34262"/>
  <c r="A35" i="34262" s="1"/>
  <c r="A1" i="34257"/>
  <c r="D8" i="34257"/>
  <c r="H8" i="34257"/>
  <c r="D9" i="34257"/>
  <c r="B35" i="34262" l="1"/>
  <c r="C35" i="34262" s="1"/>
  <c r="D36" i="34262"/>
  <c r="H9" i="34257"/>
  <c r="B7" i="34257"/>
  <c r="B9" i="34257"/>
  <c r="B8" i="34257"/>
  <c r="F8" i="34257" s="1"/>
  <c r="B6" i="34257"/>
  <c r="D62" i="34262" s="1"/>
  <c r="E62" i="34262" l="1"/>
  <c r="F62" i="34262" s="1"/>
  <c r="G62" i="34262" s="1"/>
  <c r="E36" i="34262"/>
  <c r="E35" i="34262"/>
  <c r="H35" i="34262"/>
  <c r="H36" i="34262"/>
  <c r="D60" i="34262"/>
  <c r="D63" i="34262" s="1"/>
  <c r="E63" i="34262" s="1"/>
  <c r="D37" i="34262"/>
  <c r="A37" i="34262" s="1"/>
  <c r="B36" i="34262"/>
  <c r="C36" i="34262" s="1"/>
  <c r="A62" i="34262"/>
  <c r="B62" i="34262"/>
  <c r="C62" i="34262" s="1"/>
  <c r="A36" i="34262"/>
  <c r="F7" i="34257"/>
  <c r="F6" i="34257"/>
  <c r="E37" i="34262" l="1"/>
  <c r="F37" i="34262" s="1"/>
  <c r="G37" i="34262" s="1"/>
  <c r="H37" i="34262"/>
  <c r="F35" i="34262"/>
  <c r="F36" i="34262"/>
  <c r="G36" i="34262" s="1"/>
  <c r="I62" i="34262"/>
  <c r="F63" i="34262"/>
  <c r="G63" i="34262" s="1"/>
  <c r="D64" i="34262"/>
  <c r="E64" i="34262" s="1"/>
  <c r="B63" i="34262"/>
  <c r="C63" i="34262" s="1"/>
  <c r="A63" i="34262"/>
  <c r="B37" i="34262"/>
  <c r="C37" i="34262" s="1"/>
  <c r="D38" i="34262"/>
  <c r="F9" i="34257"/>
  <c r="A38" i="34262" l="1"/>
  <c r="E38" i="34262"/>
  <c r="F38" i="34262" s="1"/>
  <c r="G38" i="34262" s="1"/>
  <c r="H38" i="34262"/>
  <c r="G35" i="34262"/>
  <c r="I35" i="34262" s="1"/>
  <c r="A64" i="34262"/>
  <c r="I36" i="34262"/>
  <c r="I63" i="34262"/>
  <c r="D39" i="34262"/>
  <c r="E39" i="34262" s="1"/>
  <c r="B38" i="34262"/>
  <c r="C38" i="34262" s="1"/>
  <c r="B64" i="34262"/>
  <c r="C64" i="34262" s="1"/>
  <c r="D65" i="34262"/>
  <c r="E65" i="34262" s="1"/>
  <c r="F64" i="34262"/>
  <c r="G64" i="34262" s="1"/>
  <c r="I37" i="34262"/>
  <c r="A65" i="34262" l="1"/>
  <c r="F65" i="34262"/>
  <c r="G65" i="34262" s="1"/>
  <c r="I64" i="34262"/>
  <c r="F39" i="34262"/>
  <c r="G39" i="34262" s="1"/>
  <c r="D40" i="34262"/>
  <c r="B39" i="34262"/>
  <c r="C39" i="34262" s="1"/>
  <c r="D66" i="34262"/>
  <c r="E66" i="34262" s="1"/>
  <c r="B65" i="34262"/>
  <c r="C65" i="34262" s="1"/>
  <c r="I38" i="34262"/>
  <c r="A39" i="34262"/>
  <c r="E40" i="34262" l="1"/>
  <c r="F40" i="34262" s="1"/>
  <c r="G40" i="34262" s="1"/>
  <c r="H40" i="34262"/>
  <c r="A66" i="34262"/>
  <c r="F66" i="34262"/>
  <c r="G66" i="34262" s="1"/>
  <c r="I39" i="34262"/>
  <c r="I65" i="34262"/>
  <c r="D41" i="34262"/>
  <c r="B40" i="34262"/>
  <c r="C40" i="34262" s="1"/>
  <c r="A40" i="34262"/>
  <c r="D67" i="34262"/>
  <c r="E67" i="34262" s="1"/>
  <c r="B66" i="34262"/>
  <c r="C66" i="34262" s="1"/>
  <c r="A41" i="34262" l="1"/>
  <c r="H41" i="34262"/>
  <c r="E41" i="34262"/>
  <c r="F41" i="34262" s="1"/>
  <c r="G41" i="34262" s="1"/>
  <c r="F67" i="34262"/>
  <c r="G67" i="34262" s="1"/>
  <c r="D68" i="34262"/>
  <c r="E68" i="34262" s="1"/>
  <c r="B67" i="34262"/>
  <c r="C67" i="34262" s="1"/>
  <c r="I66" i="34262"/>
  <c r="B41" i="34262"/>
  <c r="C41" i="34262" s="1"/>
  <c r="D42" i="34262"/>
  <c r="A67" i="34262"/>
  <c r="I40" i="34262"/>
  <c r="H42" i="34262" l="1"/>
  <c r="E42" i="34262"/>
  <c r="F42" i="34262" s="1"/>
  <c r="G42" i="34262" s="1"/>
  <c r="A68" i="34262"/>
  <c r="F68" i="34262"/>
  <c r="G68" i="34262" s="1"/>
  <c r="I41" i="34262"/>
  <c r="B68" i="34262"/>
  <c r="C68" i="34262" s="1"/>
  <c r="D69" i="34262"/>
  <c r="E69" i="34262" s="1"/>
  <c r="I67" i="34262"/>
  <c r="D43" i="34262"/>
  <c r="B42" i="34262"/>
  <c r="C42" i="34262" s="1"/>
  <c r="A42" i="34262"/>
  <c r="H43" i="34262" l="1"/>
  <c r="E43" i="34262"/>
  <c r="F43" i="34262" s="1"/>
  <c r="G43" i="34262" s="1"/>
  <c r="A69" i="34262"/>
  <c r="F69" i="34262"/>
  <c r="G69" i="34262" s="1"/>
  <c r="I42" i="34262"/>
  <c r="I68" i="34262"/>
  <c r="D44" i="34262"/>
  <c r="E44" i="34262" s="1"/>
  <c r="B43" i="34262"/>
  <c r="C43" i="34262" s="1"/>
  <c r="A43" i="34262"/>
  <c r="D70" i="34262"/>
  <c r="E70" i="34262" s="1"/>
  <c r="B69" i="34262"/>
  <c r="C69" i="34262" s="1"/>
  <c r="H70" i="34262" l="1"/>
  <c r="F70" i="34262"/>
  <c r="G70" i="34262" s="1"/>
  <c r="D71" i="34262"/>
  <c r="E71" i="34262" s="1"/>
  <c r="B70" i="34262"/>
  <c r="C70" i="34262" s="1"/>
  <c r="I69" i="34262"/>
  <c r="F44" i="34262"/>
  <c r="G44" i="34262" s="1"/>
  <c r="D45" i="34262"/>
  <c r="B44" i="34262"/>
  <c r="C44" i="34262" s="1"/>
  <c r="A70" i="34262"/>
  <c r="I43" i="34262"/>
  <c r="A44" i="34262"/>
  <c r="A45" i="34262" l="1"/>
  <c r="E45" i="34262"/>
  <c r="F45" i="34262" s="1"/>
  <c r="G45" i="34262" s="1"/>
  <c r="I44" i="34262"/>
  <c r="H71" i="34262"/>
  <c r="F71" i="34262"/>
  <c r="G71" i="34262" s="1"/>
  <c r="D72" i="34262"/>
  <c r="E72" i="34262" s="1"/>
  <c r="B71" i="34262"/>
  <c r="C71" i="34262" s="1"/>
  <c r="I70" i="34262"/>
  <c r="B45" i="34262"/>
  <c r="C45" i="34262" s="1"/>
  <c r="D46" i="34262"/>
  <c r="A71" i="34262"/>
  <c r="A46" i="34262" l="1"/>
  <c r="E46" i="34262"/>
  <c r="F46" i="34262" s="1"/>
  <c r="G46" i="34262" s="1"/>
  <c r="D47" i="34262"/>
  <c r="B46" i="34262"/>
  <c r="C46" i="34262" s="1"/>
  <c r="I71" i="34262"/>
  <c r="I45" i="34262"/>
  <c r="B72" i="34262"/>
  <c r="C72" i="34262" s="1"/>
  <c r="H61" i="34262" s="1"/>
  <c r="H72" i="34262"/>
  <c r="F72" i="34262"/>
  <c r="G72" i="34262" s="1"/>
  <c r="A72" i="34262"/>
  <c r="A47" i="34262" l="1"/>
  <c r="H47" i="34262"/>
  <c r="E47" i="34262"/>
  <c r="F47" i="34262" s="1"/>
  <c r="G47" i="34262" s="1"/>
  <c r="I72" i="34262"/>
  <c r="I73" i="34262" s="1"/>
  <c r="I74" i="34262" s="1"/>
  <c r="B74" i="34262" s="1"/>
  <c r="G73" i="34262"/>
  <c r="D48" i="34262"/>
  <c r="B47" i="34262"/>
  <c r="C47" i="34262" s="1"/>
  <c r="I46" i="34262"/>
  <c r="H48" i="34262" l="1"/>
  <c r="E48" i="34262"/>
  <c r="F48" i="34262" s="1"/>
  <c r="G48" i="34262" s="1"/>
  <c r="A48" i="34262"/>
  <c r="I47" i="34262"/>
  <c r="D49" i="34262"/>
  <c r="B48" i="34262"/>
  <c r="C48" i="34262" s="1"/>
  <c r="H49" i="34262" l="1"/>
  <c r="E49" i="34262"/>
  <c r="F49" i="34262" s="1"/>
  <c r="G49" i="34262" s="1"/>
  <c r="I48" i="34262"/>
  <c r="B49" i="34262"/>
  <c r="C49" i="34262" s="1"/>
  <c r="A50" i="34262"/>
  <c r="D50" i="34262"/>
  <c r="A49" i="34262"/>
  <c r="H50" i="34262" l="1"/>
  <c r="E50" i="34262"/>
  <c r="F50" i="34262" s="1"/>
  <c r="G50" i="34262" s="1"/>
  <c r="D51" i="34262"/>
  <c r="B50" i="34262"/>
  <c r="C50" i="34262" s="1"/>
  <c r="I49" i="34262"/>
  <c r="A51" i="34262" l="1"/>
  <c r="E51" i="34262"/>
  <c r="F51" i="34262" s="1"/>
  <c r="G51" i="34262" s="1"/>
  <c r="H51" i="34262"/>
  <c r="D52" i="34262"/>
  <c r="B51" i="34262"/>
  <c r="C51" i="34262" s="1"/>
  <c r="I50" i="34262"/>
  <c r="E52" i="34262" l="1"/>
  <c r="F52" i="34262" s="1"/>
  <c r="G52" i="34262" s="1"/>
  <c r="H52" i="34262"/>
  <c r="I51" i="34262"/>
  <c r="D53" i="34262"/>
  <c r="B52" i="34262"/>
  <c r="C52" i="34262" s="1"/>
  <c r="A52" i="34262"/>
  <c r="H53" i="34262" l="1"/>
  <c r="E53" i="34262"/>
  <c r="F53" i="34262" s="1"/>
  <c r="G53" i="34262" s="1"/>
  <c r="B53" i="34262"/>
  <c r="C53" i="34262" s="1"/>
  <c r="D54" i="34262"/>
  <c r="I52" i="34262"/>
  <c r="A53" i="34262"/>
  <c r="A54" i="34262" l="1"/>
  <c r="E54" i="34262"/>
  <c r="F54" i="34262" s="1"/>
  <c r="G54" i="34262" s="1"/>
  <c r="I53" i="34262"/>
  <c r="D55" i="34262"/>
  <c r="B54" i="34262"/>
  <c r="C54" i="34262" s="1"/>
  <c r="A55" i="34262" l="1"/>
  <c r="H55" i="34262"/>
  <c r="E55" i="34262"/>
  <c r="F55" i="34262" s="1"/>
  <c r="G55" i="34262" s="1"/>
  <c r="D56" i="34262"/>
  <c r="B55" i="34262"/>
  <c r="C55" i="34262" s="1"/>
  <c r="I54" i="34262"/>
  <c r="H56" i="34262" l="1"/>
  <c r="E56" i="34262"/>
  <c r="F56" i="34262" s="1"/>
  <c r="G56" i="34262" s="1"/>
  <c r="I55" i="34262"/>
  <c r="D57" i="34262"/>
  <c r="B56" i="34262"/>
  <c r="C56" i="34262" s="1"/>
  <c r="A56" i="34262"/>
  <c r="E57" i="34262" l="1"/>
  <c r="F57" i="34262" s="1"/>
  <c r="H57" i="34262"/>
  <c r="B57" i="34262"/>
  <c r="C57" i="34262" s="1"/>
  <c r="H34" i="34262" s="1"/>
  <c r="H64" i="34262" s="1"/>
  <c r="I56" i="34262"/>
  <c r="A57" i="34262"/>
  <c r="H44" i="34262" l="1"/>
  <c r="H46" i="34262"/>
  <c r="G57" i="34262"/>
  <c r="G58" i="34262" s="1"/>
  <c r="B11" i="34257" s="1"/>
  <c r="H54" i="34262"/>
  <c r="H39" i="34262"/>
  <c r="H45" i="34262"/>
  <c r="H66" i="34262"/>
  <c r="H65" i="34262"/>
  <c r="H67" i="34262"/>
  <c r="H63" i="34262"/>
  <c r="H69" i="34262"/>
  <c r="H62" i="34262"/>
  <c r="H68" i="34262"/>
  <c r="I57" i="34262" l="1"/>
  <c r="I58" i="34262" s="1"/>
  <c r="I59" i="34262" s="1"/>
</calcChain>
</file>

<file path=xl/comments1.xml><?xml version="1.0" encoding="utf-8"?>
<comments xmlns="http://schemas.openxmlformats.org/spreadsheetml/2006/main">
  <authors>
    <author>Sylvain NICOLAS</author>
  </authors>
  <commentList>
    <comment ref="D35" authorId="0" shapeId="0">
      <text>
        <r>
          <rPr>
            <b/>
            <sz val="9"/>
            <color indexed="81"/>
            <rFont val="Tahoma"/>
            <family val="2"/>
          </rPr>
          <t>Sylvain NICOLAS:</t>
        </r>
        <r>
          <rPr>
            <sz val="9"/>
            <color indexed="81"/>
            <rFont val="Tahoma"/>
            <family val="2"/>
          </rPr>
          <t xml:space="preserve">
mini graphique</t>
        </r>
      </text>
    </comment>
  </commentList>
</comments>
</file>

<file path=xl/sharedStrings.xml><?xml version="1.0" encoding="utf-8"?>
<sst xmlns="http://schemas.openxmlformats.org/spreadsheetml/2006/main" count="167" uniqueCount="112">
  <si>
    <t>tolérances</t>
  </si>
  <si>
    <t>moyenne</t>
  </si>
  <si>
    <t>écart type</t>
  </si>
  <si>
    <t>mesures</t>
  </si>
  <si>
    <t>Capabilité</t>
  </si>
  <si>
    <t>date</t>
  </si>
  <si>
    <t>numéro</t>
  </si>
  <si>
    <t>heure</t>
  </si>
  <si>
    <t>min</t>
  </si>
  <si>
    <t>max</t>
  </si>
  <si>
    <t>cpk</t>
  </si>
  <si>
    <t>normalité (K2 10%) :</t>
  </si>
  <si>
    <t>étendue</t>
  </si>
  <si>
    <t>cpmax</t>
  </si>
  <si>
    <t>cp</t>
  </si>
  <si>
    <t>centre</t>
  </si>
  <si>
    <t>nombre</t>
  </si>
  <si>
    <t>Limites du graphique</t>
  </si>
  <si>
    <t>intervalle</t>
  </si>
  <si>
    <t>contenu intervalle</t>
  </si>
  <si>
    <t xml:space="preserve"> </t>
  </si>
  <si>
    <t>merci d'utiliser ce classeur,</t>
  </si>
  <si>
    <t>mini</t>
  </si>
  <si>
    <t>maxi</t>
  </si>
  <si>
    <t>pas</t>
  </si>
  <si>
    <t>rayon µm</t>
  </si>
  <si>
    <t>La normalité</t>
  </si>
  <si>
    <t>les valeurs à saisir</t>
  </si>
  <si>
    <t>cpmin</t>
  </si>
  <si>
    <t>le graphique</t>
  </si>
  <si>
    <t>Avertissement</t>
  </si>
  <si>
    <t>vérification de la normalité pour 50 à 100 valeurs</t>
  </si>
  <si>
    <t>Barres verticales</t>
  </si>
  <si>
    <t>courbe jaune</t>
  </si>
  <si>
    <t>Indiquez les valeurs colonne D</t>
  </si>
  <si>
    <t>loi normale cumulée</t>
  </si>
  <si>
    <t>loi normale intervalle</t>
  </si>
  <si>
    <t>limites intervalles</t>
  </si>
  <si>
    <t>Code aide xlstore</t>
  </si>
  <si>
    <t>Entête</t>
  </si>
  <si>
    <t>Icone</t>
  </si>
  <si>
    <t>Texte</t>
  </si>
  <si>
    <t>Labels1</t>
  </si>
  <si>
    <t>Labels2</t>
  </si>
  <si>
    <t>Labels3</t>
  </si>
  <si>
    <t>Labels4</t>
  </si>
  <si>
    <t>Labels5</t>
  </si>
  <si>
    <t>Type 1</t>
  </si>
  <si>
    <t>Type 2</t>
  </si>
  <si>
    <t>Type 3</t>
  </si>
  <si>
    <t>Type 4</t>
  </si>
  <si>
    <t>Type 5</t>
  </si>
  <si>
    <t>Code Aide liée 1</t>
  </si>
  <si>
    <t>Code Aide liée 2</t>
  </si>
  <si>
    <t>Code Aide liée 3</t>
  </si>
  <si>
    <t>Code Aide liée 4</t>
  </si>
  <si>
    <t>Code Aide liée 5</t>
  </si>
  <si>
    <t>Affichage modal</t>
  </si>
  <si>
    <t>Autorisation croix rouge pour fermer</t>
  </si>
  <si>
    <t>Bouton 1</t>
  </si>
  <si>
    <t>Bouton 2</t>
  </si>
  <si>
    <t>Bouton 3</t>
  </si>
  <si>
    <t>Bouton 4</t>
  </si>
  <si>
    <t>Bouton 5</t>
  </si>
  <si>
    <t>Zone saisie texte</t>
  </si>
  <si>
    <t>Afficher l'image</t>
  </si>
  <si>
    <t>Image ou adresse image</t>
  </si>
  <si>
    <t>Mots clés</t>
  </si>
  <si>
    <t>Bouton</t>
  </si>
  <si>
    <t>Choix 1</t>
  </si>
  <si>
    <t>Choix 2</t>
  </si>
  <si>
    <t>Choix 3</t>
  </si>
  <si>
    <t>Choix 4</t>
  </si>
  <si>
    <t>Choix 5</t>
  </si>
  <si>
    <t>Colonne</t>
  </si>
  <si>
    <t>Répertoire aide</t>
  </si>
  <si>
    <t>Modèle fichier html</t>
  </si>
  <si>
    <t>Texte entré</t>
  </si>
  <si>
    <t/>
  </si>
  <si>
    <t>Non</t>
  </si>
  <si>
    <t>Oui</t>
  </si>
  <si>
    <t>Premier</t>
  </si>
  <si>
    <t>précédent</t>
  </si>
  <si>
    <t>Fermer</t>
  </si>
  <si>
    <t>Suivant</t>
  </si>
  <si>
    <t>Dernier</t>
  </si>
  <si>
    <t>a</t>
  </si>
  <si>
    <t>b</t>
  </si>
  <si>
    <t>c</t>
  </si>
  <si>
    <t>d</t>
  </si>
  <si>
    <t>e</t>
  </si>
  <si>
    <t>f</t>
  </si>
  <si>
    <t xml:space="preserve">En plus des données il y a 4 valeurs à saisir :_x000D_
les tolérances mini et maxi pour le calcul de la capabilité_x000D_
les valeurs mini et maxi pour l'affichage du graphique._x000D_
l'étendue choisie pour le graphique influence bien sûr le calcul de la normalité : _x000D_
si les classes sont très larges, une classe pourra contenir toutes les données, ce qui est aussi le cas pour une loi normale. Il faut donc prendre une étendue qui permette de représenter les données de manière raisonnable._x000D_
</t>
  </si>
  <si>
    <t>capabilité!$C$5:$h$7</t>
  </si>
  <si>
    <t xml:space="preserve">Il contient 3 séries : les données réparties en classes, la courbe d'une loi normale de moyenne et d'écart type étant le même que ceux des données, des barres indiquant la moyenne des données et l'intervalle de tolérance. Il s'agit d'un graphique en barre donc l'effet de seuil provoque quelques aberrations mais on peut corriger l'apparence en jouant sur l'intervalle d'affichage._x000D_
les données sont réparties 20 classes, la série ne représente pas la classe de moins l'infini à la première borne pour des raisons d'esthétique et de compréhension (cela ferait une bosse sur la gauche)_x000D_
la courbe représentant la loi normale est un ajustement entre des points calculés, elle peut donc être légèrement déformée, mais le point au milieu de la classe représente bien la valeur théorique._x000D_
Les barres verticales sont créées au milieu de la classe correspondante._x000D_
Les deux extrêmes indiquent les tolérances mini et maxi_x000D_
celle du milieu indique la moyenne de l'échantillon_x000D_
_x000D_
</t>
  </si>
  <si>
    <t>capabilité!$A$13:$H$32</t>
  </si>
  <si>
    <t>mon site</t>
  </si>
  <si>
    <t>lien aide</t>
  </si>
  <si>
    <t>http://sn1.chez-alice.fr</t>
  </si>
  <si>
    <t>son but est de faire un calcul simple de capabilité en présentant la répartition des données dans des classes, ainsi que les limites de tolérances._x000D_
cette répartition est comparée à une loi normale pour vérifier la normalité de la distribution_x000D_
_x000D_
réalisé par Sylvain NICOLAS:_x000D_
nicolas.sylvain1@libertysurf.fr_x000D_
http://sn1.chez-alice.fr</t>
  </si>
  <si>
    <t xml:space="preserve">En effet les calculs de capabilités avec plus ou moins 3 écarts types ne sont valables que dans ce cas.
Pour le test de normalité j'utilise un test du khi2 à 21 ou 9 ddl suivant le nombre de données.
En effet les calculs de normalité par le test du K2 demandent au moins 5 individus par classe, soit au minimum ici 50 mesures.
Pour des précisions concernant la vérification de la normalité :
http://sn1.chez-alice.fr/calculs/normale/norma.html
</t>
  </si>
  <si>
    <t>Lles données</t>
  </si>
  <si>
    <t xml:space="preserve">Elles sont saisies dans la colonne D de l'onglet données, Le nom saisi en D1 sert comme titre des pages capabilité._x000D_
Souvent de nos jours les mesures s'effectuent de manière automatiques et vous disposez peut-être de fichiers texte plein d'informations que vous voudriez utiliser pour des calculs de capabilité._x000D_
Dans ce cas, sachez qu'il est possible de créer des macros permettant de remonter ces valeurs automatiquement pour avoir rapidement une étude de capabilité. Si cela vous intéresse, retenez mes coordonnées :_x000D_
http://sn1.chez-alice.fr/feedback/coor.html_x000D_
</t>
  </si>
  <si>
    <t>données!$A$1:$F$15</t>
  </si>
  <si>
    <t xml:space="preserve">Bien que je fasse attention, une erreur est vite arrivée, alors si vous en trouvez une n'hésitez pas à me la signaler. _x000D_
Réalisé par Sylvain NICOLAS:_x000D_
nicolas.sylvain1@libertysurf.fr_x000D_
</t>
  </si>
  <si>
    <t>Ce classeur sert à faire une étude de capabilité à partir d'un échantillon que l'on indique colonne D feuille données</t>
  </si>
  <si>
    <t>Le résultat avec le graphique se trouve feuille capabilité.</t>
  </si>
  <si>
    <t>Télécharger XLSTORE pour afficher l'aide</t>
  </si>
  <si>
    <t>données</t>
  </si>
  <si>
    <t>capabilité</t>
  </si>
  <si>
    <t>D'autres classeurs utilisant xlstore ici</t>
  </si>
  <si>
    <t>http://excel-store.fr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</si>
</sst>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h:mm:ss"/>
    <numFmt numFmtId="165" formatCode="#,##0.00_ ;\-#,##0.00\ "/>
    <numFmt numFmtId="166" formatCode="d\-mmm\-yy"/>
  </numFmts>
  <fonts count="10" x14ac:knownFonts="1">
    <font>
      <sz val="10"/>
      <name val="Arial"/>
    </font>
    <font>
      <sz val="10"/>
      <name val="Arial"/>
      <family val="2"/>
    </font>
    <font>
      <sz val="10"/>
      <color indexed="9"/>
      <name val="Arial"/>
      <family val="2"/>
    </font>
    <font>
      <b/>
      <sz val="10"/>
      <name val="Arial"/>
      <family val="2"/>
    </font>
    <font>
      <b/>
      <sz val="16"/>
      <name val="Arial"/>
      <family val="2"/>
    </font>
    <font>
      <sz val="10"/>
      <name val="Arial"/>
      <family val="2"/>
    </font>
    <font>
      <sz val="9"/>
      <color indexed="81"/>
      <name val="Tahoma"/>
      <family val="2"/>
    </font>
    <font>
      <b/>
      <sz val="9"/>
      <color indexed="81"/>
      <name val="Tahoma"/>
      <family val="2"/>
    </font>
    <font>
      <sz val="10"/>
      <color rgb="FF000000"/>
      <name val="Arial"/>
      <family val="2"/>
    </font>
    <font>
      <u/>
      <sz val="10"/>
      <color indexed="12"/>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rgb="FFFFFFFF"/>
        <bgColor indexed="64"/>
      </patternFill>
    </fill>
  </fills>
  <borders count="8">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46">
    <xf numFmtId="0" fontId="0" fillId="0" borderId="0" xfId="0"/>
    <xf numFmtId="0" fontId="0" fillId="2" borderId="0" xfId="0" applyFill="1"/>
    <xf numFmtId="2" fontId="0" fillId="0" borderId="0" xfId="0" applyNumberFormat="1"/>
    <xf numFmtId="0" fontId="0" fillId="2" borderId="0" xfId="0" applyFill="1" applyAlignment="1">
      <alignment horizontal="center"/>
    </xf>
    <xf numFmtId="43" fontId="0" fillId="2" borderId="0" xfId="0" applyNumberFormat="1" applyFill="1" applyBorder="1" applyAlignment="1">
      <alignment horizontal="center"/>
    </xf>
    <xf numFmtId="2" fontId="0" fillId="2" borderId="0" xfId="0" applyNumberFormat="1" applyFill="1" applyAlignment="1">
      <alignment horizontal="center"/>
    </xf>
    <xf numFmtId="0" fontId="0" fillId="3" borderId="0" xfId="0" applyFill="1"/>
    <xf numFmtId="0" fontId="3" fillId="0" borderId="0" xfId="0" applyFont="1"/>
    <xf numFmtId="43" fontId="2" fillId="2" borderId="0" xfId="0" applyNumberFormat="1" applyFont="1" applyFill="1" applyBorder="1" applyAlignment="1">
      <alignment horizontal="center"/>
    </xf>
    <xf numFmtId="9" fontId="0" fillId="2" borderId="0" xfId="1" applyFont="1" applyFill="1" applyAlignment="1">
      <alignment horizontal="center"/>
    </xf>
    <xf numFmtId="2" fontId="0" fillId="0" borderId="0" xfId="0" applyNumberFormat="1" applyAlignment="1">
      <alignment horizontal="center"/>
    </xf>
    <xf numFmtId="0" fontId="0" fillId="0" borderId="0" xfId="0" applyFill="1" applyBorder="1"/>
    <xf numFmtId="0" fontId="0" fillId="0" borderId="0" xfId="0" applyAlignment="1">
      <alignment horizontal="centerContinuous"/>
    </xf>
    <xf numFmtId="165" fontId="0" fillId="0" borderId="1" xfId="0" applyNumberFormat="1" applyBorder="1" applyAlignment="1">
      <alignment horizontal="center"/>
    </xf>
    <xf numFmtId="165" fontId="3" fillId="0" borderId="1" xfId="0" applyNumberFormat="1" applyFont="1" applyBorder="1" applyAlignment="1">
      <alignment horizontal="center"/>
    </xf>
    <xf numFmtId="165" fontId="3" fillId="0" borderId="2" xfId="0" applyNumberFormat="1" applyFont="1" applyBorder="1" applyAlignment="1">
      <alignment horizontal="center"/>
    </xf>
    <xf numFmtId="2" fontId="0" fillId="0" borderId="1" xfId="0" applyNumberFormat="1" applyBorder="1" applyAlignment="1">
      <alignment horizontal="center"/>
    </xf>
    <xf numFmtId="2"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4" xfId="0" applyBorder="1" applyAlignment="1">
      <alignment horizontal="centerContinuous"/>
    </xf>
    <xf numFmtId="0" fontId="4" fillId="0" borderId="0" xfId="0" applyFont="1" applyAlignment="1">
      <alignment horizontal="centerContinuous" vertical="top"/>
    </xf>
    <xf numFmtId="0" fontId="0" fillId="4" borderId="0" xfId="0" applyFill="1" applyAlignment="1">
      <alignment horizontal="center"/>
    </xf>
    <xf numFmtId="9" fontId="1" fillId="2" borderId="0" xfId="1" applyFill="1" applyAlignment="1">
      <alignment horizontal="center"/>
    </xf>
    <xf numFmtId="2" fontId="0" fillId="5" borderId="1" xfId="0" applyNumberFormat="1" applyFill="1" applyBorder="1" applyAlignment="1" applyProtection="1">
      <alignment horizontal="center"/>
      <protection locked="0"/>
    </xf>
    <xf numFmtId="165" fontId="0" fillId="5" borderId="1" xfId="0" applyNumberFormat="1" applyFill="1" applyBorder="1" applyAlignment="1">
      <alignment horizontal="center"/>
    </xf>
    <xf numFmtId="0" fontId="0" fillId="0" borderId="5" xfId="0" applyBorder="1" applyAlignment="1">
      <alignment horizontal="left" indent="1"/>
    </xf>
    <xf numFmtId="0" fontId="0" fillId="0" borderId="6" xfId="0" applyBorder="1" applyAlignment="1">
      <alignment horizontal="left" indent="1"/>
    </xf>
    <xf numFmtId="0" fontId="0" fillId="0" borderId="0" xfId="0" applyBorder="1" applyAlignment="1">
      <alignment horizontal="left" indent="1"/>
    </xf>
    <xf numFmtId="0" fontId="0" fillId="0" borderId="7" xfId="0" applyBorder="1" applyAlignment="1">
      <alignment horizontal="left" indent="1"/>
    </xf>
    <xf numFmtId="166" fontId="0" fillId="0" borderId="0" xfId="0" applyNumberFormat="1"/>
    <xf numFmtId="164" fontId="0" fillId="0" borderId="0" xfId="0" applyNumberFormat="1"/>
    <xf numFmtId="2" fontId="0" fillId="6" borderId="0" xfId="0" applyNumberFormat="1" applyFill="1"/>
    <xf numFmtId="0" fontId="3" fillId="0" borderId="0" xfId="0" applyFont="1" applyAlignment="1" applyProtection="1">
      <protection hidden="1"/>
    </xf>
    <xf numFmtId="0" fontId="0" fillId="0" borderId="0" xfId="0" applyAlignment="1" applyProtection="1">
      <alignment wrapText="1"/>
      <protection hidden="1"/>
    </xf>
    <xf numFmtId="1" fontId="0" fillId="0" borderId="0" xfId="0" applyNumberFormat="1"/>
    <xf numFmtId="0" fontId="5" fillId="0" borderId="0" xfId="0" applyFont="1"/>
    <xf numFmtId="0" fontId="0" fillId="0" borderId="0" xfId="0" applyAlignment="1">
      <alignment wrapText="1"/>
    </xf>
    <xf numFmtId="0" fontId="5" fillId="0" borderId="0" xfId="0" applyFont="1" applyAlignment="1">
      <alignment wrapText="1"/>
    </xf>
    <xf numFmtId="0" fontId="0" fillId="0" borderId="0" xfId="0" applyProtection="1">
      <protection locked="0"/>
    </xf>
    <xf numFmtId="0" fontId="8" fillId="7" borderId="0" xfId="0" applyFont="1" applyFill="1" applyProtection="1">
      <protection hidden="1"/>
    </xf>
    <xf numFmtId="0" fontId="8" fillId="7" borderId="0" xfId="0" applyFont="1" applyFill="1" applyAlignment="1" applyProtection="1">
      <alignment wrapText="1"/>
      <protection hidden="1"/>
    </xf>
    <xf numFmtId="0" fontId="1" fillId="0" borderId="0" xfId="0" applyFont="1" applyAlignment="1">
      <alignment wrapText="1"/>
    </xf>
    <xf numFmtId="0" fontId="1" fillId="0" borderId="0" xfId="0" applyFont="1"/>
    <xf numFmtId="0" fontId="9" fillId="0" borderId="0" xfId="2" applyAlignment="1" applyProtection="1"/>
    <xf numFmtId="0" fontId="9" fillId="0" borderId="0" xfId="2" applyAlignment="1" applyProtection="1">
      <alignment horizontal="left" indent="1"/>
    </xf>
  </cellXfs>
  <cellStyles count="3">
    <cellStyle name="Lien hypertexte" xfId="2" builtinId="8"/>
    <cellStyle name="Normal" xfId="0" builtinId="0"/>
    <cellStyle name="Pourcentag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74418604651166E-2"/>
          <c:y val="5.8309120907435695E-2"/>
          <c:w val="0.92209302325581399"/>
          <c:h val="0.7376103794790615"/>
        </c:manualLayout>
      </c:layout>
      <c:barChart>
        <c:barDir val="col"/>
        <c:grouping val="clustered"/>
        <c:varyColors val="0"/>
        <c:ser>
          <c:idx val="0"/>
          <c:order val="1"/>
          <c:tx>
            <c:v>rayon</c:v>
          </c:tx>
          <c:spPr>
            <a:solidFill>
              <a:srgbClr val="8080FF"/>
            </a:solidFill>
            <a:ln w="12700">
              <a:solidFill>
                <a:srgbClr val="000000"/>
              </a:solidFill>
              <a:prstDash val="solid"/>
            </a:ln>
          </c:spPr>
          <c:invertIfNegative val="0"/>
          <c:cat>
            <c:strRef>
              <c:f>Calculs!$A$36:$A$57</c:f>
              <c:strCache>
                <c:ptCount val="22"/>
                <c:pt idx="0">
                  <c:v>[-6--5,45[</c:v>
                </c:pt>
                <c:pt idx="1">
                  <c:v>[-5,45--4,9[</c:v>
                </c:pt>
                <c:pt idx="2">
                  <c:v>[-4,9--4,35[</c:v>
                </c:pt>
                <c:pt idx="3">
                  <c:v>[-4,35--3,8[</c:v>
                </c:pt>
                <c:pt idx="4">
                  <c:v>[-3,8--3,25[</c:v>
                </c:pt>
                <c:pt idx="5">
                  <c:v>[-3,25--2,7[</c:v>
                </c:pt>
                <c:pt idx="6">
                  <c:v>[-2,7--2,15[</c:v>
                </c:pt>
                <c:pt idx="7">
                  <c:v>[-2,15--1,6[</c:v>
                </c:pt>
                <c:pt idx="8">
                  <c:v>[-1,6--1,05[</c:v>
                </c:pt>
                <c:pt idx="9">
                  <c:v>[-1,05--0,5[</c:v>
                </c:pt>
                <c:pt idx="10">
                  <c:v>[-0,5-0,05[</c:v>
                </c:pt>
                <c:pt idx="11">
                  <c:v>[0,05-0,6[</c:v>
                </c:pt>
                <c:pt idx="12">
                  <c:v>[0,6-1,15[</c:v>
                </c:pt>
                <c:pt idx="13">
                  <c:v>[1,15-1,7[</c:v>
                </c:pt>
                <c:pt idx="14">
                  <c:v>[1,7-2,25[</c:v>
                </c:pt>
                <c:pt idx="15">
                  <c:v>[2,25-2,8[</c:v>
                </c:pt>
                <c:pt idx="16">
                  <c:v>[2,8-3,35[</c:v>
                </c:pt>
                <c:pt idx="17">
                  <c:v>[3,35-3,9[</c:v>
                </c:pt>
                <c:pt idx="18">
                  <c:v>[3,9-4,45[</c:v>
                </c:pt>
                <c:pt idx="19">
                  <c:v>[4,45-5[</c:v>
                </c:pt>
                <c:pt idx="20">
                  <c:v>[5-5,55[</c:v>
                </c:pt>
                <c:pt idx="21">
                  <c:v>[5,55-6,1[</c:v>
                </c:pt>
              </c:strCache>
            </c:strRef>
          </c:cat>
          <c:val>
            <c:numRef>
              <c:f>Calculs!$C$36:$C$57</c:f>
              <c:numCache>
                <c:formatCode>General</c:formatCode>
                <c:ptCount val="22"/>
                <c:pt idx="0">
                  <c:v>0</c:v>
                </c:pt>
                <c:pt idx="1">
                  <c:v>0</c:v>
                </c:pt>
                <c:pt idx="2">
                  <c:v>0</c:v>
                </c:pt>
                <c:pt idx="3">
                  <c:v>1</c:v>
                </c:pt>
                <c:pt idx="4">
                  <c:v>1</c:v>
                </c:pt>
                <c:pt idx="5">
                  <c:v>3</c:v>
                </c:pt>
                <c:pt idx="6">
                  <c:v>3</c:v>
                </c:pt>
                <c:pt idx="7">
                  <c:v>9</c:v>
                </c:pt>
                <c:pt idx="8">
                  <c:v>8</c:v>
                </c:pt>
                <c:pt idx="9">
                  <c:v>11</c:v>
                </c:pt>
                <c:pt idx="10">
                  <c:v>9</c:v>
                </c:pt>
                <c:pt idx="11">
                  <c:v>4</c:v>
                </c:pt>
                <c:pt idx="12">
                  <c:v>1</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30"/>
        <c:overlap val="100"/>
        <c:axId val="594191600"/>
        <c:axId val="594188464"/>
      </c:barChart>
      <c:lineChart>
        <c:grouping val="standard"/>
        <c:varyColors val="0"/>
        <c:ser>
          <c:idx val="1"/>
          <c:order val="0"/>
          <c:spPr>
            <a:ln w="38100">
              <a:solidFill>
                <a:srgbClr val="FFFF00"/>
              </a:solidFill>
              <a:prstDash val="solid"/>
            </a:ln>
          </c:spPr>
          <c:marker>
            <c:symbol val="none"/>
          </c:marker>
          <c:cat>
            <c:strRef>
              <c:f>Calculs!$A$36:$A$57</c:f>
              <c:strCache>
                <c:ptCount val="22"/>
                <c:pt idx="0">
                  <c:v>[-6--5,45[</c:v>
                </c:pt>
                <c:pt idx="1">
                  <c:v>[-5,45--4,9[</c:v>
                </c:pt>
                <c:pt idx="2">
                  <c:v>[-4,9--4,35[</c:v>
                </c:pt>
                <c:pt idx="3">
                  <c:v>[-4,35--3,8[</c:v>
                </c:pt>
                <c:pt idx="4">
                  <c:v>[-3,8--3,25[</c:v>
                </c:pt>
                <c:pt idx="5">
                  <c:v>[-3,25--2,7[</c:v>
                </c:pt>
                <c:pt idx="6">
                  <c:v>[-2,7--2,15[</c:v>
                </c:pt>
                <c:pt idx="7">
                  <c:v>[-2,15--1,6[</c:v>
                </c:pt>
                <c:pt idx="8">
                  <c:v>[-1,6--1,05[</c:v>
                </c:pt>
                <c:pt idx="9">
                  <c:v>[-1,05--0,5[</c:v>
                </c:pt>
                <c:pt idx="10">
                  <c:v>[-0,5-0,05[</c:v>
                </c:pt>
                <c:pt idx="11">
                  <c:v>[0,05-0,6[</c:v>
                </c:pt>
                <c:pt idx="12">
                  <c:v>[0,6-1,15[</c:v>
                </c:pt>
                <c:pt idx="13">
                  <c:v>[1,15-1,7[</c:v>
                </c:pt>
                <c:pt idx="14">
                  <c:v>[1,7-2,25[</c:v>
                </c:pt>
                <c:pt idx="15">
                  <c:v>[2,25-2,8[</c:v>
                </c:pt>
                <c:pt idx="16">
                  <c:v>[2,8-3,35[</c:v>
                </c:pt>
                <c:pt idx="17">
                  <c:v>[3,35-3,9[</c:v>
                </c:pt>
                <c:pt idx="18">
                  <c:v>[3,9-4,45[</c:v>
                </c:pt>
                <c:pt idx="19">
                  <c:v>[4,45-5[</c:v>
                </c:pt>
                <c:pt idx="20">
                  <c:v>[5-5,55[</c:v>
                </c:pt>
                <c:pt idx="21">
                  <c:v>[5,55-6,1[</c:v>
                </c:pt>
              </c:strCache>
            </c:strRef>
          </c:cat>
          <c:val>
            <c:numRef>
              <c:f>Calculs!$G$36:$G$57</c:f>
              <c:numCache>
                <c:formatCode>0.00</c:formatCode>
                <c:ptCount val="22"/>
                <c:pt idx="0">
                  <c:v>1.4495464787077504E-3</c:v>
                </c:pt>
                <c:pt idx="1">
                  <c:v>1.099177866055568E-2</c:v>
                </c:pt>
                <c:pt idx="2">
                  <c:v>6.4074222133257586E-2</c:v>
                </c:pt>
                <c:pt idx="3">
                  <c:v>0.28719294653147115</c:v>
                </c:pt>
                <c:pt idx="4">
                  <c:v>0.98997907683375208</c:v>
                </c:pt>
                <c:pt idx="5">
                  <c:v>2.6249181491966018</c:v>
                </c:pt>
                <c:pt idx="6">
                  <c:v>5.3543339473241813</c:v>
                </c:pt>
                <c:pt idx="7">
                  <c:v>8.4031549849109783</c:v>
                </c:pt>
                <c:pt idx="8">
                  <c:v>10.147455851691022</c:v>
                </c:pt>
                <c:pt idx="9">
                  <c:v>9.4289394597566911</c:v>
                </c:pt>
                <c:pt idx="10">
                  <c:v>6.7414656951025389</c:v>
                </c:pt>
                <c:pt idx="11">
                  <c:v>3.708588372537025</c:v>
                </c:pt>
                <c:pt idx="12">
                  <c:v>1.5695878349714087</c:v>
                </c:pt>
                <c:pt idx="13">
                  <c:v>0.51100989723171231</c:v>
                </c:pt>
                <c:pt idx="14">
                  <c:v>0.12795862946307079</c:v>
                </c:pt>
                <c:pt idx="15">
                  <c:v>2.4639066890080885E-2</c:v>
                </c:pt>
                <c:pt idx="16">
                  <c:v>3.6475510761690977E-3</c:v>
                </c:pt>
                <c:pt idx="17">
                  <c:v>4.150510849121325E-4</c:v>
                </c:pt>
                <c:pt idx="18">
                  <c:v>3.6292779642677075E-5</c:v>
                </c:pt>
                <c:pt idx="19">
                  <c:v>2.4380910068622086E-6</c:v>
                </c:pt>
                <c:pt idx="20">
                  <c:v>1.2580042008103476E-7</c:v>
                </c:pt>
                <c:pt idx="21">
                  <c:v>4.9843518201697634E-9</c:v>
                </c:pt>
              </c:numCache>
            </c:numRef>
          </c:val>
          <c:smooth val="1"/>
        </c:ser>
        <c:ser>
          <c:idx val="2"/>
          <c:order val="2"/>
          <c:tx>
            <c:strRef>
              <c:f>Calculs!$H$34</c:f>
              <c:strCache>
                <c:ptCount val="1"/>
                <c:pt idx="0">
                  <c:v>11</c:v>
                </c:pt>
              </c:strCache>
            </c:strRef>
          </c:tx>
          <c:spPr>
            <a:ln w="19050">
              <a:noFill/>
            </a:ln>
          </c:spPr>
          <c:marker>
            <c:symbol val="none"/>
          </c:marker>
          <c:errBars>
            <c:errDir val="y"/>
            <c:errBarType val="minus"/>
            <c:errValType val="cust"/>
            <c:noEndCap val="1"/>
            <c:minus>
              <c:numRef>
                <c:f>Calculs!$H$36:$H$57</c:f>
                <c:numCache>
                  <c:formatCode>General</c:formatCode>
                  <c:ptCount val="22"/>
                  <c:pt idx="0">
                    <c:v>0</c:v>
                  </c:pt>
                  <c:pt idx="1">
                    <c:v>0</c:v>
                  </c:pt>
                  <c:pt idx="2">
                    <c:v>0</c:v>
                  </c:pt>
                  <c:pt idx="3">
                    <c:v>11</c:v>
                  </c:pt>
                  <c:pt idx="4">
                    <c:v>0</c:v>
                  </c:pt>
                  <c:pt idx="5">
                    <c:v>0</c:v>
                  </c:pt>
                  <c:pt idx="6">
                    <c:v>0</c:v>
                  </c:pt>
                  <c:pt idx="7">
                    <c:v>0</c:v>
                  </c:pt>
                  <c:pt idx="8">
                    <c:v>11</c:v>
                  </c:pt>
                  <c:pt idx="9">
                    <c:v>0</c:v>
                  </c:pt>
                  <c:pt idx="10">
                    <c:v>0</c:v>
                  </c:pt>
                  <c:pt idx="11">
                    <c:v>0</c:v>
                  </c:pt>
                  <c:pt idx="12">
                    <c:v>0</c:v>
                  </c:pt>
                  <c:pt idx="13">
                    <c:v>0</c:v>
                  </c:pt>
                  <c:pt idx="14">
                    <c:v>0</c:v>
                  </c:pt>
                  <c:pt idx="15">
                    <c:v>0</c:v>
                  </c:pt>
                  <c:pt idx="16">
                    <c:v>0</c:v>
                  </c:pt>
                  <c:pt idx="17">
                    <c:v>0</c:v>
                  </c:pt>
                  <c:pt idx="18">
                    <c:v>11</c:v>
                  </c:pt>
                  <c:pt idx="19">
                    <c:v>0</c:v>
                  </c:pt>
                  <c:pt idx="20">
                    <c:v>0</c:v>
                  </c:pt>
                  <c:pt idx="21">
                    <c:v>0</c:v>
                  </c:pt>
                </c:numCache>
              </c:numRef>
            </c:minus>
            <c:spPr>
              <a:ln w="25400">
                <a:solidFill>
                  <a:srgbClr val="000000"/>
                </a:solidFill>
                <a:prstDash val="solid"/>
              </a:ln>
            </c:spPr>
          </c:errBars>
          <c:cat>
            <c:strRef>
              <c:f>Calculs!$A$36:$A$57</c:f>
              <c:strCache>
                <c:ptCount val="22"/>
                <c:pt idx="0">
                  <c:v>[-6--5,45[</c:v>
                </c:pt>
                <c:pt idx="1">
                  <c:v>[-5,45--4,9[</c:v>
                </c:pt>
                <c:pt idx="2">
                  <c:v>[-4,9--4,35[</c:v>
                </c:pt>
                <c:pt idx="3">
                  <c:v>[-4,35--3,8[</c:v>
                </c:pt>
                <c:pt idx="4">
                  <c:v>[-3,8--3,25[</c:v>
                </c:pt>
                <c:pt idx="5">
                  <c:v>[-3,25--2,7[</c:v>
                </c:pt>
                <c:pt idx="6">
                  <c:v>[-2,7--2,15[</c:v>
                </c:pt>
                <c:pt idx="7">
                  <c:v>[-2,15--1,6[</c:v>
                </c:pt>
                <c:pt idx="8">
                  <c:v>[-1,6--1,05[</c:v>
                </c:pt>
                <c:pt idx="9">
                  <c:v>[-1,05--0,5[</c:v>
                </c:pt>
                <c:pt idx="10">
                  <c:v>[-0,5-0,05[</c:v>
                </c:pt>
                <c:pt idx="11">
                  <c:v>[0,05-0,6[</c:v>
                </c:pt>
                <c:pt idx="12">
                  <c:v>[0,6-1,15[</c:v>
                </c:pt>
                <c:pt idx="13">
                  <c:v>[1,15-1,7[</c:v>
                </c:pt>
                <c:pt idx="14">
                  <c:v>[1,7-2,25[</c:v>
                </c:pt>
                <c:pt idx="15">
                  <c:v>[2,25-2,8[</c:v>
                </c:pt>
                <c:pt idx="16">
                  <c:v>[2,8-3,35[</c:v>
                </c:pt>
                <c:pt idx="17">
                  <c:v>[3,35-3,9[</c:v>
                </c:pt>
                <c:pt idx="18">
                  <c:v>[3,9-4,45[</c:v>
                </c:pt>
                <c:pt idx="19">
                  <c:v>[4,45-5[</c:v>
                </c:pt>
                <c:pt idx="20">
                  <c:v>[5-5,55[</c:v>
                </c:pt>
                <c:pt idx="21">
                  <c:v>[5,55-6,1[</c:v>
                </c:pt>
              </c:strCache>
            </c:strRef>
          </c:cat>
          <c:val>
            <c:numRef>
              <c:f>Calculs!$H$36:$H$57</c:f>
              <c:numCache>
                <c:formatCode>General</c:formatCode>
                <c:ptCount val="22"/>
                <c:pt idx="0">
                  <c:v>0</c:v>
                </c:pt>
                <c:pt idx="1">
                  <c:v>0</c:v>
                </c:pt>
                <c:pt idx="2">
                  <c:v>0</c:v>
                </c:pt>
                <c:pt idx="3">
                  <c:v>11</c:v>
                </c:pt>
                <c:pt idx="4">
                  <c:v>0</c:v>
                </c:pt>
                <c:pt idx="5">
                  <c:v>0</c:v>
                </c:pt>
                <c:pt idx="6">
                  <c:v>0</c:v>
                </c:pt>
                <c:pt idx="7">
                  <c:v>0</c:v>
                </c:pt>
                <c:pt idx="8">
                  <c:v>11</c:v>
                </c:pt>
                <c:pt idx="9">
                  <c:v>0</c:v>
                </c:pt>
                <c:pt idx="10">
                  <c:v>0</c:v>
                </c:pt>
                <c:pt idx="11">
                  <c:v>0</c:v>
                </c:pt>
                <c:pt idx="12">
                  <c:v>0</c:v>
                </c:pt>
                <c:pt idx="13">
                  <c:v>0</c:v>
                </c:pt>
                <c:pt idx="14">
                  <c:v>0</c:v>
                </c:pt>
                <c:pt idx="15">
                  <c:v>0</c:v>
                </c:pt>
                <c:pt idx="16">
                  <c:v>0</c:v>
                </c:pt>
                <c:pt idx="17">
                  <c:v>0</c:v>
                </c:pt>
                <c:pt idx="18">
                  <c:v>11</c:v>
                </c:pt>
                <c:pt idx="19">
                  <c:v>0</c:v>
                </c:pt>
                <c:pt idx="20">
                  <c:v>0</c:v>
                </c:pt>
                <c:pt idx="21">
                  <c:v>0</c:v>
                </c:pt>
              </c:numCache>
            </c:numRef>
          </c:val>
          <c:smooth val="0"/>
        </c:ser>
        <c:dLbls>
          <c:showLegendKey val="0"/>
          <c:showVal val="0"/>
          <c:showCatName val="0"/>
          <c:showSerName val="0"/>
          <c:showPercent val="0"/>
          <c:showBubbleSize val="0"/>
        </c:dLbls>
        <c:marker val="1"/>
        <c:smooth val="0"/>
        <c:axId val="594191600"/>
        <c:axId val="594188464"/>
      </c:lineChart>
      <c:catAx>
        <c:axId val="59419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594188464"/>
        <c:crosses val="autoZero"/>
        <c:auto val="1"/>
        <c:lblAlgn val="ctr"/>
        <c:lblOffset val="100"/>
        <c:tickLblSkip val="1"/>
        <c:tickMarkSkip val="1"/>
        <c:noMultiLvlLbl val="0"/>
      </c:catAx>
      <c:valAx>
        <c:axId val="594188464"/>
        <c:scaling>
          <c:orientation val="minMax"/>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941916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133350</xdr:colOff>
          <xdr:row>9</xdr:row>
          <xdr:rowOff>104775</xdr:rowOff>
        </xdr:from>
        <xdr:to>
          <xdr:col>5</xdr:col>
          <xdr:colOff>238125</xdr:colOff>
          <xdr:row>11</xdr:row>
          <xdr:rowOff>38100</xdr:rowOff>
        </xdr:to>
        <xdr:sp macro="" textlink="">
          <xdr:nvSpPr>
            <xdr:cNvPr id="31745" name="Button 1" hidden="1">
              <a:extLst>
                <a:ext uri="{63B3BB69-23CF-44E3-9099-C40C66FF867C}">
                  <a14:compatExt spid="_x0000_s317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Aide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95250</xdr:rowOff>
    </xdr:from>
    <xdr:to>
      <xdr:col>7</xdr:col>
      <xdr:colOff>962025</xdr:colOff>
      <xdr:row>31</xdr:row>
      <xdr:rowOff>28575</xdr:rowOff>
    </xdr:to>
    <xdr:graphicFrame macro="">
      <xdr:nvGraphicFramePr>
        <xdr:cNvPr id="2253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excel-store.fr/" TargetMode="External"/><Relationship Id="rId1" Type="http://schemas.openxmlformats.org/officeDocument/2006/relationships/hyperlink" Target="http://qr1.fr/4daction/telecharge?document=xlstore&amp;version=capabilite"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C5:C15"/>
  <sheetViews>
    <sheetView showGridLines="0" tabSelected="1" workbookViewId="0">
      <selection activeCell="D11" sqref="D11"/>
    </sheetView>
  </sheetViews>
  <sheetFormatPr baseColWidth="10" defaultRowHeight="12.75" x14ac:dyDescent="0.2"/>
  <cols>
    <col min="8" max="9" width="39.5703125" customWidth="1"/>
  </cols>
  <sheetData>
    <row r="5" spans="3:3" x14ac:dyDescent="0.2">
      <c r="C5" s="43" t="s">
        <v>105</v>
      </c>
    </row>
    <row r="6" spans="3:3" x14ac:dyDescent="0.2">
      <c r="C6" s="43" t="s">
        <v>106</v>
      </c>
    </row>
    <row r="8" spans="3:3" x14ac:dyDescent="0.2">
      <c r="C8" s="45" t="s">
        <v>108</v>
      </c>
    </row>
    <row r="9" spans="3:3" x14ac:dyDescent="0.2">
      <c r="C9" s="45" t="s">
        <v>109</v>
      </c>
    </row>
    <row r="13" spans="3:3" x14ac:dyDescent="0.2">
      <c r="C13" s="44" t="s">
        <v>107</v>
      </c>
    </row>
    <row r="14" spans="3:3" x14ac:dyDescent="0.2">
      <c r="C14" s="43" t="s">
        <v>110</v>
      </c>
    </row>
    <row r="15" spans="3:3" x14ac:dyDescent="0.2">
      <c r="C15" s="44" t="s">
        <v>111</v>
      </c>
    </row>
  </sheetData>
  <hyperlinks>
    <hyperlink ref="C13" r:id="rId1"/>
    <hyperlink ref="C8" location="données!A1" display="données"/>
    <hyperlink ref="C9" location="capabilité!A1" display="capabilité"/>
    <hyperlink ref="C15" r:id="rId2"/>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31745" r:id="rId5" name="Button 1">
              <controlPr defaultSize="0" print="0" autoFill="0" autoPict="0" macro="[0]!Feuil2.aide">
                <anchor moveWithCells="1" sizeWithCells="1">
                  <from>
                    <xdr:col>4</xdr:col>
                    <xdr:colOff>133350</xdr:colOff>
                    <xdr:row>9</xdr:row>
                    <xdr:rowOff>104775</xdr:rowOff>
                  </from>
                  <to>
                    <xdr:col>5</xdr:col>
                    <xdr:colOff>238125</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51"/>
  <sheetViews>
    <sheetView workbookViewId="0"/>
  </sheetViews>
  <sheetFormatPr baseColWidth="10" defaultRowHeight="12.75" x14ac:dyDescent="0.2"/>
  <cols>
    <col min="1" max="1" width="7.140625" style="35" bestFit="1" customWidth="1"/>
    <col min="2" max="2" width="9.7109375" style="30" bestFit="1" customWidth="1"/>
    <col min="3" max="3" width="8.140625" style="31" bestFit="1" customWidth="1"/>
    <col min="4" max="4" width="8.7109375" style="2" bestFit="1" customWidth="1"/>
    <col min="5" max="16384" width="11.42578125" style="2"/>
  </cols>
  <sheetData>
    <row r="1" spans="1:6" customFormat="1" x14ac:dyDescent="0.2">
      <c r="A1" s="35" t="s">
        <v>6</v>
      </c>
      <c r="B1" s="30" t="s">
        <v>5</v>
      </c>
      <c r="C1" s="31" t="s">
        <v>7</v>
      </c>
      <c r="D1" s="6" t="s">
        <v>25</v>
      </c>
      <c r="F1" s="36" t="s">
        <v>34</v>
      </c>
    </row>
    <row r="2" spans="1:6" x14ac:dyDescent="0.2">
      <c r="A2" s="35">
        <v>1</v>
      </c>
      <c r="B2" s="30">
        <v>37862.351736111108</v>
      </c>
      <c r="C2" s="31">
        <v>0.35173611111111108</v>
      </c>
      <c r="D2" s="2">
        <f ca="1">RAND()+RAND()+RAND()+RAND()+RAND()-RAND()-RAND()-RAND()-RAND()-RAND()-RAND()-RAND()</f>
        <v>-0.13538035810015259</v>
      </c>
    </row>
    <row r="3" spans="1:6" x14ac:dyDescent="0.2">
      <c r="A3" s="35">
        <v>2</v>
      </c>
      <c r="B3" s="30">
        <v>37862.351759259262</v>
      </c>
      <c r="C3" s="31">
        <v>0.35175925925925927</v>
      </c>
      <c r="D3" s="2">
        <f t="shared" ref="D3:D51" ca="1" si="0">RAND()+RAND()+RAND()+RAND()+RAND()-RAND()-RAND()-RAND()-RAND()-RAND()-RAND()-RAND()</f>
        <v>-0.18738010299948449</v>
      </c>
    </row>
    <row r="4" spans="1:6" x14ac:dyDescent="0.2">
      <c r="A4" s="35">
        <v>3</v>
      </c>
      <c r="B4" s="30">
        <v>37862.351770833331</v>
      </c>
      <c r="C4" s="31">
        <v>0.35177083333333337</v>
      </c>
      <c r="D4" s="2">
        <f t="shared" ca="1" si="0"/>
        <v>-2.8846930685243621</v>
      </c>
    </row>
    <row r="5" spans="1:6" x14ac:dyDescent="0.2">
      <c r="A5" s="35">
        <v>4</v>
      </c>
      <c r="B5" s="30">
        <v>37862.351782407408</v>
      </c>
      <c r="C5" s="31">
        <v>0.3517824074074074</v>
      </c>
      <c r="D5" s="2">
        <f t="shared" ca="1" si="0"/>
        <v>-0.67066966956401364</v>
      </c>
    </row>
    <row r="6" spans="1:6" x14ac:dyDescent="0.2">
      <c r="A6" s="35">
        <v>5</v>
      </c>
      <c r="B6" s="30">
        <v>37862.351805555554</v>
      </c>
      <c r="C6" s="31">
        <v>0.35180555555555554</v>
      </c>
      <c r="D6" s="2">
        <f t="shared" ca="1" si="0"/>
        <v>-1.8771827590454127</v>
      </c>
    </row>
    <row r="7" spans="1:6" x14ac:dyDescent="0.2">
      <c r="A7" s="35">
        <v>6</v>
      </c>
      <c r="B7" s="30">
        <v>37862.351817129631</v>
      </c>
      <c r="C7" s="31">
        <v>0.35181712962962958</v>
      </c>
      <c r="D7" s="2">
        <f t="shared" ca="1" si="0"/>
        <v>-0.37235611998268225</v>
      </c>
    </row>
    <row r="8" spans="1:6" x14ac:dyDescent="0.2">
      <c r="A8" s="35">
        <v>7</v>
      </c>
      <c r="B8" s="30">
        <v>37862.3518287037</v>
      </c>
      <c r="C8" s="31">
        <v>0.35182870370370373</v>
      </c>
      <c r="D8" s="2">
        <f t="shared" ca="1" si="0"/>
        <v>-0.90369674500958985</v>
      </c>
    </row>
    <row r="9" spans="1:6" x14ac:dyDescent="0.2">
      <c r="A9" s="35">
        <v>8</v>
      </c>
      <c r="B9" s="30">
        <v>37862.351840277777</v>
      </c>
      <c r="C9" s="31">
        <v>0.35184027777777777</v>
      </c>
      <c r="D9" s="2">
        <f t="shared" ca="1" si="0"/>
        <v>-5.3660029666837694E-3</v>
      </c>
    </row>
    <row r="10" spans="1:6" x14ac:dyDescent="0.2">
      <c r="A10" s="35">
        <v>9</v>
      </c>
      <c r="B10" s="30">
        <v>37862.351851851854</v>
      </c>
      <c r="C10" s="31">
        <v>0.35185185185185186</v>
      </c>
      <c r="D10" s="2">
        <f t="shared" ca="1" si="0"/>
        <v>-0.44124480139422617</v>
      </c>
    </row>
    <row r="11" spans="1:6" x14ac:dyDescent="0.2">
      <c r="A11" s="35">
        <v>10</v>
      </c>
      <c r="B11" s="30">
        <v>37862.351875</v>
      </c>
      <c r="C11" s="31">
        <v>0.35187499999999999</v>
      </c>
      <c r="D11" s="2">
        <f t="shared" ca="1" si="0"/>
        <v>-0.89884338351327864</v>
      </c>
    </row>
    <row r="12" spans="1:6" x14ac:dyDescent="0.2">
      <c r="A12" s="35">
        <v>11</v>
      </c>
      <c r="B12" s="30">
        <v>37862.351886574077</v>
      </c>
      <c r="C12" s="31">
        <v>0.35188657407407403</v>
      </c>
      <c r="D12" s="2">
        <f t="shared" ca="1" si="0"/>
        <v>-2.8503426365641751</v>
      </c>
    </row>
    <row r="13" spans="1:6" x14ac:dyDescent="0.2">
      <c r="A13" s="35">
        <v>12</v>
      </c>
      <c r="B13" s="30">
        <v>37862.351898148147</v>
      </c>
      <c r="C13" s="31">
        <v>0.35189814814814818</v>
      </c>
      <c r="D13" s="2">
        <f t="shared" ca="1" si="0"/>
        <v>-3.7685693702045162</v>
      </c>
    </row>
    <row r="14" spans="1:6" x14ac:dyDescent="0.2">
      <c r="A14" s="35">
        <v>13</v>
      </c>
      <c r="B14" s="30">
        <v>37862.351898148147</v>
      </c>
      <c r="C14" s="31">
        <v>0.35189814814814818</v>
      </c>
      <c r="D14" s="2">
        <f t="shared" ca="1" si="0"/>
        <v>-0.8268250464001452</v>
      </c>
    </row>
    <row r="15" spans="1:6" x14ac:dyDescent="0.2">
      <c r="A15" s="35">
        <v>14</v>
      </c>
      <c r="B15" s="30">
        <v>37862.351909722223</v>
      </c>
      <c r="C15" s="31">
        <v>0.35190972222222222</v>
      </c>
      <c r="D15" s="2">
        <f t="shared" ca="1" si="0"/>
        <v>-1.2417460171779564</v>
      </c>
    </row>
    <row r="16" spans="1:6" x14ac:dyDescent="0.2">
      <c r="A16" s="35">
        <v>15</v>
      </c>
      <c r="B16" s="30">
        <v>37862.351921296293</v>
      </c>
      <c r="C16" s="31">
        <v>0.35192129629629632</v>
      </c>
      <c r="D16" s="2">
        <f t="shared" ca="1" si="0"/>
        <v>-1.7779623100048618</v>
      </c>
    </row>
    <row r="17" spans="1:4" x14ac:dyDescent="0.2">
      <c r="A17" s="35">
        <v>16</v>
      </c>
      <c r="B17" s="30">
        <v>37862.35193287037</v>
      </c>
      <c r="C17" s="31">
        <v>0.35193287037037035</v>
      </c>
      <c r="D17" s="2">
        <f t="shared" ca="1" si="0"/>
        <v>-0.79176234586569705</v>
      </c>
    </row>
    <row r="18" spans="1:4" x14ac:dyDescent="0.2">
      <c r="A18" s="35">
        <v>17</v>
      </c>
      <c r="B18" s="30">
        <v>37862.351944444446</v>
      </c>
      <c r="C18" s="31">
        <v>0.35194444444444445</v>
      </c>
      <c r="D18" s="2">
        <f t="shared" ca="1" si="0"/>
        <v>-1.0120671184563719</v>
      </c>
    </row>
    <row r="19" spans="1:4" x14ac:dyDescent="0.2">
      <c r="A19" s="35">
        <v>18</v>
      </c>
      <c r="B19" s="30">
        <v>37862.351956018516</v>
      </c>
      <c r="C19" s="31">
        <v>0.35195601851851849</v>
      </c>
      <c r="D19" s="2">
        <f t="shared" ca="1" si="0"/>
        <v>-1.4469870718903484</v>
      </c>
    </row>
    <row r="20" spans="1:4" x14ac:dyDescent="0.2">
      <c r="A20" s="35">
        <v>19</v>
      </c>
      <c r="B20" s="30">
        <v>37862.351967592593</v>
      </c>
      <c r="C20" s="31">
        <v>0.35196759259259264</v>
      </c>
      <c r="D20" s="2">
        <f t="shared" ca="1" si="0"/>
        <v>-1.2262500360325665</v>
      </c>
    </row>
    <row r="21" spans="1:4" x14ac:dyDescent="0.2">
      <c r="A21" s="35">
        <v>20</v>
      </c>
      <c r="B21" s="30">
        <v>37862.351979166669</v>
      </c>
      <c r="C21" s="31">
        <v>0.35197916666666668</v>
      </c>
      <c r="D21" s="2">
        <f t="shared" ca="1" si="0"/>
        <v>-1.2961943862674183</v>
      </c>
    </row>
    <row r="22" spans="1:4" x14ac:dyDescent="0.2">
      <c r="A22" s="35">
        <v>21</v>
      </c>
      <c r="B22" s="30">
        <v>37862.351990740739</v>
      </c>
      <c r="C22" s="31">
        <v>0.35199074074074077</v>
      </c>
      <c r="D22" s="2">
        <f t="shared" ca="1" si="0"/>
        <v>-0.5531186448480343</v>
      </c>
    </row>
    <row r="23" spans="1:4" x14ac:dyDescent="0.2">
      <c r="A23" s="35">
        <v>22</v>
      </c>
      <c r="B23" s="30">
        <v>37862.352037037039</v>
      </c>
      <c r="C23" s="31">
        <v>0.35203703703703698</v>
      </c>
      <c r="D23" s="2">
        <f t="shared" ca="1" si="0"/>
        <v>-1.4090793083648383</v>
      </c>
    </row>
    <row r="24" spans="1:4" x14ac:dyDescent="0.2">
      <c r="A24" s="35">
        <v>23</v>
      </c>
      <c r="B24" s="30">
        <v>37862.352060185185</v>
      </c>
      <c r="C24" s="31">
        <v>0.35206018518518517</v>
      </c>
      <c r="D24" s="2">
        <f t="shared" ca="1" si="0"/>
        <v>-1.9495145385395298</v>
      </c>
    </row>
    <row r="25" spans="1:4" x14ac:dyDescent="0.2">
      <c r="A25" s="35">
        <v>24</v>
      </c>
      <c r="B25" s="30">
        <v>37862.352071759262</v>
      </c>
      <c r="C25" s="31">
        <v>0.35207175925925926</v>
      </c>
      <c r="D25" s="2">
        <f t="shared" ca="1" si="0"/>
        <v>-2.5264172260161479</v>
      </c>
    </row>
    <row r="26" spans="1:4" x14ac:dyDescent="0.2">
      <c r="A26" s="35">
        <v>25</v>
      </c>
      <c r="B26" s="30">
        <v>37862.352083333331</v>
      </c>
      <c r="C26" s="31">
        <v>0.3520833333333333</v>
      </c>
      <c r="D26" s="2">
        <f t="shared" ca="1" si="0"/>
        <v>-2.288240777026227</v>
      </c>
    </row>
    <row r="27" spans="1:4" x14ac:dyDescent="0.2">
      <c r="A27" s="35">
        <v>26</v>
      </c>
      <c r="B27" s="30">
        <v>37862.352094907408</v>
      </c>
      <c r="C27" s="31">
        <v>0.3520949074074074</v>
      </c>
      <c r="D27" s="2">
        <f t="shared" ca="1" si="0"/>
        <v>2.8694621680233512E-2</v>
      </c>
    </row>
    <row r="28" spans="1:4" x14ac:dyDescent="0.2">
      <c r="A28" s="35">
        <v>27</v>
      </c>
      <c r="B28" s="30">
        <v>37862.352129629631</v>
      </c>
      <c r="C28" s="31">
        <v>0.35212962962962963</v>
      </c>
      <c r="D28" s="2">
        <f t="shared" ca="1" si="0"/>
        <v>-2.3878482600213218</v>
      </c>
    </row>
    <row r="29" spans="1:4" x14ac:dyDescent="0.2">
      <c r="A29" s="35">
        <v>28</v>
      </c>
      <c r="B29" s="30">
        <v>37862.352152777778</v>
      </c>
      <c r="C29" s="31">
        <v>0.35215277777777776</v>
      </c>
      <c r="D29" s="2">
        <f t="shared" ca="1" si="0"/>
        <v>-1.4060144064351512</v>
      </c>
    </row>
    <row r="30" spans="1:4" x14ac:dyDescent="0.2">
      <c r="A30" s="35">
        <v>29</v>
      </c>
      <c r="B30" s="30">
        <v>37862.352187500001</v>
      </c>
      <c r="C30" s="31">
        <v>0.35218749999999999</v>
      </c>
      <c r="D30" s="2">
        <f t="shared" ca="1" si="0"/>
        <v>-1.3476551884937606</v>
      </c>
    </row>
    <row r="31" spans="1:4" x14ac:dyDescent="0.2">
      <c r="A31" s="35">
        <v>31</v>
      </c>
      <c r="B31" s="30">
        <v>37862.35224537037</v>
      </c>
      <c r="C31" s="31">
        <v>0.35224537037037035</v>
      </c>
      <c r="D31" s="2">
        <f t="shared" ca="1" si="0"/>
        <v>0.90382061045607787</v>
      </c>
    </row>
    <row r="32" spans="1:4" x14ac:dyDescent="0.2">
      <c r="A32" s="35">
        <v>32</v>
      </c>
      <c r="B32" s="30">
        <v>37862.352256944447</v>
      </c>
      <c r="C32" s="31">
        <v>0.3522569444444445</v>
      </c>
      <c r="D32" s="2">
        <f t="shared" ca="1" si="0"/>
        <v>-0.71406828394030997</v>
      </c>
    </row>
    <row r="33" spans="1:4" x14ac:dyDescent="0.2">
      <c r="A33" s="35">
        <v>33</v>
      </c>
      <c r="B33" s="30">
        <v>37862.352268518516</v>
      </c>
      <c r="C33" s="31">
        <v>0.35226851851851854</v>
      </c>
      <c r="D33" s="2">
        <f t="shared" ca="1" si="0"/>
        <v>-1.9390419553772509</v>
      </c>
    </row>
    <row r="34" spans="1:4" x14ac:dyDescent="0.2">
      <c r="A34" s="35">
        <v>35</v>
      </c>
      <c r="B34" s="30">
        <v>37862.352326388886</v>
      </c>
      <c r="C34" s="31">
        <v>0.35232638888888884</v>
      </c>
      <c r="D34" s="2">
        <f t="shared" ca="1" si="0"/>
        <v>-2.0349134733023053</v>
      </c>
    </row>
    <row r="35" spans="1:4" x14ac:dyDescent="0.2">
      <c r="A35" s="35">
        <v>37</v>
      </c>
      <c r="B35" s="30">
        <v>37862.352372685185</v>
      </c>
      <c r="C35" s="31">
        <v>0.35237268518518516</v>
      </c>
      <c r="D35" s="2">
        <f t="shared" ca="1" si="0"/>
        <v>9.555644914477468E-2</v>
      </c>
    </row>
    <row r="36" spans="1:4" x14ac:dyDescent="0.2">
      <c r="A36" s="35">
        <v>38</v>
      </c>
      <c r="B36" s="30">
        <v>37862.352395833332</v>
      </c>
      <c r="C36" s="31">
        <v>0.3523958333333333</v>
      </c>
      <c r="D36" s="2">
        <f t="shared" ca="1" si="0"/>
        <v>0.21080420322277704</v>
      </c>
    </row>
    <row r="37" spans="1:4" x14ac:dyDescent="0.2">
      <c r="A37" s="35">
        <v>39</v>
      </c>
      <c r="B37" s="30">
        <v>37862.352418981478</v>
      </c>
      <c r="C37" s="31">
        <v>0.35241898148148149</v>
      </c>
      <c r="D37" s="2">
        <f t="shared" ca="1" si="0"/>
        <v>-0.62343014196865187</v>
      </c>
    </row>
    <row r="38" spans="1:4" x14ac:dyDescent="0.2">
      <c r="A38" s="35">
        <v>44</v>
      </c>
      <c r="B38" s="30">
        <v>37862.352534722224</v>
      </c>
      <c r="C38" s="31">
        <v>0.35253472222222221</v>
      </c>
      <c r="D38" s="2">
        <f t="shared" ca="1" si="0"/>
        <v>0.38996191815136927</v>
      </c>
    </row>
    <row r="39" spans="1:4" x14ac:dyDescent="0.2">
      <c r="A39" s="35">
        <v>46</v>
      </c>
      <c r="B39" s="30">
        <v>37862.352581018517</v>
      </c>
      <c r="C39" s="31">
        <v>0.35258101851851853</v>
      </c>
      <c r="D39" s="2">
        <f t="shared" ca="1" si="0"/>
        <v>-1.6890310891129126</v>
      </c>
    </row>
    <row r="40" spans="1:4" x14ac:dyDescent="0.2">
      <c r="A40" s="35">
        <v>48</v>
      </c>
      <c r="B40" s="30">
        <v>37862.352638888886</v>
      </c>
      <c r="C40" s="31">
        <v>0.35263888888888889</v>
      </c>
      <c r="D40" s="2">
        <f t="shared" ca="1" si="0"/>
        <v>-3.1603900044962367</v>
      </c>
    </row>
    <row r="41" spans="1:4" x14ac:dyDescent="0.2">
      <c r="A41" s="35">
        <v>50</v>
      </c>
      <c r="B41" s="30">
        <v>37862.352696759262</v>
      </c>
      <c r="C41" s="31">
        <v>0.35269675925925931</v>
      </c>
      <c r="D41" s="2">
        <f t="shared" ca="1" si="0"/>
        <v>-1.6114756131688361</v>
      </c>
    </row>
    <row r="42" spans="1:4" x14ac:dyDescent="0.2">
      <c r="A42" s="35">
        <v>51</v>
      </c>
      <c r="B42" s="30">
        <v>37862.352696759262</v>
      </c>
      <c r="C42" s="31">
        <v>0.35269675925925931</v>
      </c>
      <c r="D42" s="2">
        <f t="shared" ca="1" si="0"/>
        <v>-1.7941695304041052</v>
      </c>
    </row>
    <row r="43" spans="1:4" x14ac:dyDescent="0.2">
      <c r="A43" s="35">
        <v>53</v>
      </c>
      <c r="B43" s="30">
        <v>37862.352754629632</v>
      </c>
      <c r="C43" s="31">
        <v>0.35275462962962961</v>
      </c>
      <c r="D43" s="2">
        <f t="shared" ca="1" si="0"/>
        <v>-1.5299408923523821</v>
      </c>
    </row>
    <row r="44" spans="1:4" x14ac:dyDescent="0.2">
      <c r="A44" s="35">
        <v>54</v>
      </c>
      <c r="B44" s="30">
        <v>37862.352766203701</v>
      </c>
      <c r="C44" s="31">
        <v>0.35276620370370365</v>
      </c>
      <c r="D44" s="2">
        <f t="shared" ca="1" si="0"/>
        <v>-0.14412123126495857</v>
      </c>
    </row>
    <row r="45" spans="1:4" x14ac:dyDescent="0.2">
      <c r="A45" s="35">
        <v>55</v>
      </c>
      <c r="B45" s="30">
        <v>37862.352777777778</v>
      </c>
      <c r="C45" s="31">
        <v>0.3527777777777778</v>
      </c>
      <c r="D45" s="2">
        <f t="shared" ca="1" si="0"/>
        <v>-2.0826532739108541</v>
      </c>
    </row>
    <row r="46" spans="1:4" x14ac:dyDescent="0.2">
      <c r="A46" s="35">
        <v>56</v>
      </c>
      <c r="B46" s="30">
        <v>37862.352789351855</v>
      </c>
      <c r="C46" s="31">
        <v>0.35278935185185184</v>
      </c>
      <c r="D46" s="2">
        <f t="shared" ca="1" si="0"/>
        <v>-3.8715278330475806</v>
      </c>
    </row>
    <row r="47" spans="1:4" x14ac:dyDescent="0.2">
      <c r="A47" s="35">
        <v>57</v>
      </c>
      <c r="B47" s="30">
        <v>37862.352800925924</v>
      </c>
      <c r="C47" s="31">
        <v>0.35280092592592593</v>
      </c>
      <c r="D47" s="2">
        <f t="shared" ca="1" si="0"/>
        <v>-0.3696921291321954</v>
      </c>
    </row>
    <row r="48" spans="1:4" x14ac:dyDescent="0.2">
      <c r="A48" s="35">
        <v>59</v>
      </c>
      <c r="B48" s="30">
        <v>37862.352858796294</v>
      </c>
      <c r="C48" s="31">
        <v>0.3528587962962963</v>
      </c>
      <c r="D48" s="2">
        <f t="shared" ca="1" si="0"/>
        <v>-0.68301054198722255</v>
      </c>
    </row>
    <row r="49" spans="1:4" x14ac:dyDescent="0.2">
      <c r="A49" s="35">
        <v>60</v>
      </c>
      <c r="B49" s="30">
        <v>37862.352870370371</v>
      </c>
      <c r="C49" s="31">
        <v>0.35287037037037039</v>
      </c>
      <c r="D49" s="2">
        <f t="shared" ca="1" si="0"/>
        <v>-0.38002984819270713</v>
      </c>
    </row>
    <row r="50" spans="1:4" x14ac:dyDescent="0.2">
      <c r="A50" s="35">
        <v>61</v>
      </c>
      <c r="B50" s="30">
        <v>37862.352881944447</v>
      </c>
      <c r="C50" s="31">
        <v>0.35288194444444443</v>
      </c>
      <c r="D50" s="2">
        <f t="shared" ca="1" si="0"/>
        <v>-0.85077027180869425</v>
      </c>
    </row>
    <row r="51" spans="1:4" x14ac:dyDescent="0.2">
      <c r="A51" s="35">
        <v>62</v>
      </c>
      <c r="B51" s="30">
        <v>37862.352893518517</v>
      </c>
      <c r="C51" s="31">
        <v>0.35289351851851852</v>
      </c>
      <c r="D51" s="2">
        <f t="shared" ca="1" si="0"/>
        <v>0.12606117191572264</v>
      </c>
    </row>
  </sheetData>
  <phoneticPr fontId="0" type="noConversion"/>
  <pageMargins left="0.5" right="0.31" top="0.32" bottom="0.3" header="0.28999999999999998" footer="0.25"/>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23"/>
  <sheetViews>
    <sheetView showGridLines="0" zoomScale="75" zoomScaleNormal="75" workbookViewId="0"/>
  </sheetViews>
  <sheetFormatPr baseColWidth="10" defaultRowHeight="12.75" x14ac:dyDescent="0.2"/>
  <cols>
    <col min="1" max="1" width="18.7109375" customWidth="1"/>
    <col min="2" max="2" width="14.42578125" customWidth="1"/>
    <col min="3" max="8" width="15.42578125" customWidth="1"/>
    <col min="9" max="9" width="5.7109375" bestFit="1" customWidth="1"/>
    <col min="10" max="10" width="4.140625" customWidth="1"/>
  </cols>
  <sheetData>
    <row r="1" spans="1:10" ht="20.25" x14ac:dyDescent="0.2">
      <c r="A1" s="21" t="str">
        <f>"Etude de capabilité "&amp;données!D1</f>
        <v>Etude de capabilité rayon µm</v>
      </c>
      <c r="B1" s="12"/>
      <c r="C1" s="12"/>
      <c r="D1" s="12"/>
      <c r="E1" s="12"/>
      <c r="F1" s="12"/>
      <c r="G1" s="12"/>
      <c r="H1" s="12"/>
      <c r="I1" s="12" t="s">
        <v>20</v>
      </c>
      <c r="J1" s="12"/>
    </row>
    <row r="4" spans="1:10" ht="13.5" thickBot="1" x14ac:dyDescent="0.25"/>
    <row r="5" spans="1:10" ht="13.5" thickBot="1" x14ac:dyDescent="0.25">
      <c r="A5" s="19" t="s">
        <v>3</v>
      </c>
      <c r="B5" s="20"/>
      <c r="C5" s="19" t="s">
        <v>0</v>
      </c>
      <c r="D5" s="20"/>
      <c r="E5" s="19" t="s">
        <v>4</v>
      </c>
      <c r="F5" s="20"/>
      <c r="G5" s="19" t="s">
        <v>17</v>
      </c>
      <c r="H5" s="20"/>
    </row>
    <row r="6" spans="1:10" x14ac:dyDescent="0.2">
      <c r="A6" s="26" t="s">
        <v>8</v>
      </c>
      <c r="B6" s="16">
        <f ca="1">MIN(données!D:D)</f>
        <v>-3.8715278330475806</v>
      </c>
      <c r="C6" s="28" t="s">
        <v>8</v>
      </c>
      <c r="D6" s="24">
        <v>-4</v>
      </c>
      <c r="E6" s="26" t="s">
        <v>28</v>
      </c>
      <c r="F6" s="13">
        <f ca="1">MAX(0,(B9-D6)/3/B8)</f>
        <v>0.87717234099774688</v>
      </c>
      <c r="G6" s="26" t="s">
        <v>22</v>
      </c>
      <c r="H6" s="25">
        <v>-6</v>
      </c>
    </row>
    <row r="7" spans="1:10" x14ac:dyDescent="0.2">
      <c r="A7" s="26" t="s">
        <v>9</v>
      </c>
      <c r="B7" s="16">
        <f ca="1">MAX(données!D:D)</f>
        <v>0.90382061045607787</v>
      </c>
      <c r="C7" s="28" t="s">
        <v>9</v>
      </c>
      <c r="D7" s="24">
        <v>4</v>
      </c>
      <c r="E7" s="26" t="s">
        <v>13</v>
      </c>
      <c r="F7" s="13">
        <f ca="1">MAX((B9-D7)/-3/B8,0)</f>
        <v>1.6327413976259364</v>
      </c>
      <c r="G7" s="26" t="s">
        <v>23</v>
      </c>
      <c r="H7" s="25">
        <v>5</v>
      </c>
    </row>
    <row r="8" spans="1:10" x14ac:dyDescent="0.2">
      <c r="A8" s="26" t="s">
        <v>2</v>
      </c>
      <c r="B8" s="16">
        <f ca="1">STDEV(données!D:D)</f>
        <v>1.0624535120991605</v>
      </c>
      <c r="C8" s="28" t="s">
        <v>12</v>
      </c>
      <c r="D8" s="16">
        <f>D7-D6</f>
        <v>8</v>
      </c>
      <c r="E8" s="26" t="s">
        <v>14</v>
      </c>
      <c r="F8" s="14">
        <f ca="1">(D7-D6)/6/B8</f>
        <v>1.2549568693118416</v>
      </c>
      <c r="G8" s="26" t="s">
        <v>24</v>
      </c>
      <c r="H8" s="14">
        <f>ROUND((H7-H6)/20,2)</f>
        <v>0.55000000000000004</v>
      </c>
    </row>
    <row r="9" spans="1:10" ht="13.5" thickBot="1" x14ac:dyDescent="0.25">
      <c r="A9" s="27" t="s">
        <v>1</v>
      </c>
      <c r="B9" s="17">
        <f ca="1">AVERAGE(données!D:D)</f>
        <v>-1.2041354967721041</v>
      </c>
      <c r="C9" s="29" t="s">
        <v>15</v>
      </c>
      <c r="D9" s="18">
        <f>(D7+D6)/2</f>
        <v>0</v>
      </c>
      <c r="E9" s="27" t="s">
        <v>10</v>
      </c>
      <c r="F9" s="15">
        <f ca="1">MIN(F6:F7)</f>
        <v>0.87717234099774688</v>
      </c>
      <c r="G9" s="27" t="s">
        <v>16</v>
      </c>
      <c r="H9" s="15">
        <f ca="1">COUNT(données!D:D)</f>
        <v>50</v>
      </c>
    </row>
    <row r="11" spans="1:10" x14ac:dyDescent="0.2">
      <c r="A11" s="11" t="s">
        <v>11</v>
      </c>
      <c r="B11" s="7" t="str">
        <f ca="1">IF(Calculs!G58&lt;5,Calculs!B74,IF(Calculs!I59&lt;0.1,"non","normale"))</f>
        <v>normale</v>
      </c>
    </row>
    <row r="23" ht="33" customHeight="1" x14ac:dyDescent="0.2"/>
  </sheetData>
  <phoneticPr fontId="0" type="noConversion"/>
  <printOptions horizontalCentered="1" verticalCentered="1"/>
  <pageMargins left="0.43307086614173229" right="0.47244094488188981" top="0.70866141732283472" bottom="0.70866141732283472" header="0.51181102362204722" footer="0.51181102362204722"/>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1"/>
  <sheetViews>
    <sheetView showGridLines="0" workbookViewId="0">
      <selection activeCell="E4" sqref="E4"/>
    </sheetView>
  </sheetViews>
  <sheetFormatPr baseColWidth="10" defaultRowHeight="12.75" x14ac:dyDescent="0.2"/>
  <cols>
    <col min="2" max="7" width="39.5703125" customWidth="1"/>
  </cols>
  <sheetData>
    <row r="1" spans="1:7" x14ac:dyDescent="0.2">
      <c r="A1" t="s">
        <v>38</v>
      </c>
      <c r="B1" s="36" t="s">
        <v>86</v>
      </c>
      <c r="C1" s="36" t="s">
        <v>87</v>
      </c>
      <c r="D1" s="36" t="s">
        <v>88</v>
      </c>
      <c r="E1" s="36" t="s">
        <v>89</v>
      </c>
      <c r="F1" s="36" t="s">
        <v>90</v>
      </c>
      <c r="G1" s="36" t="s">
        <v>91</v>
      </c>
    </row>
    <row r="2" spans="1:7" x14ac:dyDescent="0.2">
      <c r="A2" t="s">
        <v>39</v>
      </c>
      <c r="B2" s="33" t="s">
        <v>21</v>
      </c>
      <c r="C2" s="33" t="s">
        <v>101</v>
      </c>
      <c r="D2" s="33" t="s">
        <v>26</v>
      </c>
      <c r="E2" s="33" t="s">
        <v>27</v>
      </c>
      <c r="F2" s="33" t="s">
        <v>29</v>
      </c>
      <c r="G2" s="33" t="s">
        <v>30</v>
      </c>
    </row>
    <row r="3" spans="1:7" x14ac:dyDescent="0.2">
      <c r="A3" t="s">
        <v>40</v>
      </c>
      <c r="B3" s="40"/>
      <c r="C3" s="40"/>
      <c r="D3" s="34"/>
      <c r="E3" s="40"/>
      <c r="F3" s="40"/>
      <c r="G3" s="41"/>
    </row>
    <row r="4" spans="1:7" ht="344.25" x14ac:dyDescent="0.2">
      <c r="A4" t="s">
        <v>41</v>
      </c>
      <c r="B4" s="42" t="s">
        <v>99</v>
      </c>
      <c r="C4" s="42" t="s">
        <v>102</v>
      </c>
      <c r="D4" s="42" t="s">
        <v>100</v>
      </c>
      <c r="E4" s="37" t="s">
        <v>92</v>
      </c>
      <c r="F4" s="37" t="s">
        <v>94</v>
      </c>
      <c r="G4" s="38" t="s">
        <v>104</v>
      </c>
    </row>
    <row r="5" spans="1:7" x14ac:dyDescent="0.2">
      <c r="A5" t="s">
        <v>42</v>
      </c>
      <c r="G5" t="s">
        <v>96</v>
      </c>
    </row>
    <row r="6" spans="1:7" x14ac:dyDescent="0.2">
      <c r="A6" t="s">
        <v>43</v>
      </c>
    </row>
    <row r="7" spans="1:7" x14ac:dyDescent="0.2">
      <c r="A7" t="s">
        <v>44</v>
      </c>
    </row>
    <row r="8" spans="1:7" x14ac:dyDescent="0.2">
      <c r="A8" t="s">
        <v>45</v>
      </c>
    </row>
    <row r="9" spans="1:7" x14ac:dyDescent="0.2">
      <c r="A9" t="s">
        <v>46</v>
      </c>
    </row>
    <row r="10" spans="1:7" x14ac:dyDescent="0.2">
      <c r="A10" t="s">
        <v>47</v>
      </c>
      <c r="G10" t="s">
        <v>97</v>
      </c>
    </row>
    <row r="11" spans="1:7" x14ac:dyDescent="0.2">
      <c r="A11" t="s">
        <v>48</v>
      </c>
    </row>
    <row r="12" spans="1:7" x14ac:dyDescent="0.2">
      <c r="A12" t="s">
        <v>49</v>
      </c>
    </row>
    <row r="13" spans="1:7" x14ac:dyDescent="0.2">
      <c r="A13" t="s">
        <v>50</v>
      </c>
    </row>
    <row r="14" spans="1:7" x14ac:dyDescent="0.2">
      <c r="A14" t="s">
        <v>51</v>
      </c>
    </row>
    <row r="15" spans="1:7" x14ac:dyDescent="0.2">
      <c r="A15" t="s">
        <v>52</v>
      </c>
      <c r="G15" t="s">
        <v>98</v>
      </c>
    </row>
    <row r="16" spans="1:7" x14ac:dyDescent="0.2">
      <c r="A16" t="s">
        <v>53</v>
      </c>
    </row>
    <row r="17" spans="1:7" x14ac:dyDescent="0.2">
      <c r="A17" t="s">
        <v>54</v>
      </c>
    </row>
    <row r="18" spans="1:7" x14ac:dyDescent="0.2">
      <c r="A18" t="s">
        <v>55</v>
      </c>
    </row>
    <row r="19" spans="1:7" x14ac:dyDescent="0.2">
      <c r="A19" t="s">
        <v>56</v>
      </c>
    </row>
    <row r="20" spans="1:7" x14ac:dyDescent="0.2">
      <c r="A20" t="s">
        <v>57</v>
      </c>
      <c r="B20" t="s">
        <v>79</v>
      </c>
      <c r="C20" t="s">
        <v>79</v>
      </c>
      <c r="D20" t="s">
        <v>79</v>
      </c>
      <c r="E20" t="s">
        <v>79</v>
      </c>
      <c r="F20" t="s">
        <v>79</v>
      </c>
      <c r="G20" t="s">
        <v>79</v>
      </c>
    </row>
    <row r="21" spans="1:7" x14ac:dyDescent="0.2">
      <c r="A21" t="s">
        <v>58</v>
      </c>
      <c r="B21" t="s">
        <v>80</v>
      </c>
      <c r="C21" t="s">
        <v>80</v>
      </c>
      <c r="D21" t="s">
        <v>80</v>
      </c>
      <c r="E21" t="s">
        <v>80</v>
      </c>
      <c r="F21" t="s">
        <v>80</v>
      </c>
      <c r="G21" t="s">
        <v>80</v>
      </c>
    </row>
    <row r="22" spans="1:7" x14ac:dyDescent="0.2">
      <c r="A22" t="s">
        <v>59</v>
      </c>
      <c r="B22" t="s">
        <v>81</v>
      </c>
      <c r="C22" t="s">
        <v>81</v>
      </c>
      <c r="D22" t="s">
        <v>81</v>
      </c>
      <c r="E22" t="s">
        <v>81</v>
      </c>
      <c r="F22" t="s">
        <v>81</v>
      </c>
      <c r="G22" t="s">
        <v>81</v>
      </c>
    </row>
    <row r="23" spans="1:7" x14ac:dyDescent="0.2">
      <c r="A23" t="s">
        <v>60</v>
      </c>
      <c r="B23" t="s">
        <v>82</v>
      </c>
      <c r="C23" t="s">
        <v>82</v>
      </c>
      <c r="D23" t="s">
        <v>82</v>
      </c>
      <c r="E23" t="s">
        <v>82</v>
      </c>
      <c r="F23" t="s">
        <v>82</v>
      </c>
      <c r="G23" t="s">
        <v>82</v>
      </c>
    </row>
    <row r="24" spans="1:7" x14ac:dyDescent="0.2">
      <c r="A24" t="s">
        <v>61</v>
      </c>
      <c r="B24" t="s">
        <v>83</v>
      </c>
      <c r="C24" t="s">
        <v>83</v>
      </c>
      <c r="D24" t="s">
        <v>83</v>
      </c>
      <c r="E24" t="s">
        <v>83</v>
      </c>
      <c r="F24" t="s">
        <v>83</v>
      </c>
      <c r="G24" t="s">
        <v>83</v>
      </c>
    </row>
    <row r="25" spans="1:7" x14ac:dyDescent="0.2">
      <c r="A25" t="s">
        <v>62</v>
      </c>
      <c r="B25" t="s">
        <v>84</v>
      </c>
      <c r="C25" t="s">
        <v>84</v>
      </c>
      <c r="D25" t="s">
        <v>84</v>
      </c>
      <c r="E25" t="s">
        <v>84</v>
      </c>
      <c r="F25" t="s">
        <v>84</v>
      </c>
    </row>
    <row r="26" spans="1:7" x14ac:dyDescent="0.2">
      <c r="A26" t="s">
        <v>63</v>
      </c>
      <c r="B26" t="s">
        <v>85</v>
      </c>
      <c r="C26" t="s">
        <v>85</v>
      </c>
      <c r="D26" t="s">
        <v>85</v>
      </c>
      <c r="E26" t="s">
        <v>85</v>
      </c>
      <c r="F26" t="s">
        <v>85</v>
      </c>
    </row>
    <row r="27" spans="1:7" x14ac:dyDescent="0.2">
      <c r="A27" t="s">
        <v>64</v>
      </c>
      <c r="B27" t="s">
        <v>79</v>
      </c>
      <c r="C27" t="s">
        <v>79</v>
      </c>
      <c r="D27" t="s">
        <v>79</v>
      </c>
      <c r="E27" t="s">
        <v>79</v>
      </c>
      <c r="F27" t="s">
        <v>79</v>
      </c>
      <c r="G27" t="s">
        <v>79</v>
      </c>
    </row>
    <row r="28" spans="1:7" x14ac:dyDescent="0.2">
      <c r="A28" t="s">
        <v>65</v>
      </c>
      <c r="B28" t="s">
        <v>79</v>
      </c>
      <c r="C28" t="s">
        <v>80</v>
      </c>
      <c r="D28" t="s">
        <v>79</v>
      </c>
      <c r="E28" t="s">
        <v>80</v>
      </c>
      <c r="F28" t="s">
        <v>80</v>
      </c>
      <c r="G28" t="s">
        <v>79</v>
      </c>
    </row>
    <row r="29" spans="1:7" x14ac:dyDescent="0.2">
      <c r="A29" t="s">
        <v>66</v>
      </c>
      <c r="C29" t="s">
        <v>103</v>
      </c>
      <c r="E29" t="s">
        <v>93</v>
      </c>
      <c r="F29" t="s">
        <v>95</v>
      </c>
    </row>
    <row r="30" spans="1:7" x14ac:dyDescent="0.2">
      <c r="A30" t="s">
        <v>67</v>
      </c>
      <c r="B30" s="39" t="s">
        <v>78</v>
      </c>
      <c r="C30" t="s">
        <v>78</v>
      </c>
      <c r="E30" t="s">
        <v>78</v>
      </c>
      <c r="F30" t="s">
        <v>78</v>
      </c>
      <c r="G30" t="s">
        <v>78</v>
      </c>
    </row>
    <row r="31" spans="1:7" x14ac:dyDescent="0.2">
      <c r="A31" t="s">
        <v>68</v>
      </c>
      <c r="B31" s="39" t="s">
        <v>83</v>
      </c>
    </row>
    <row r="32" spans="1:7" x14ac:dyDescent="0.2">
      <c r="A32" t="s">
        <v>69</v>
      </c>
      <c r="B32" s="39" t="b">
        <v>0</v>
      </c>
    </row>
    <row r="33" spans="1:2" x14ac:dyDescent="0.2">
      <c r="A33" t="s">
        <v>70</v>
      </c>
      <c r="B33" s="39" t="b">
        <v>0</v>
      </c>
    </row>
    <row r="34" spans="1:2" x14ac:dyDescent="0.2">
      <c r="A34" t="s">
        <v>71</v>
      </c>
      <c r="B34" s="39" t="b">
        <v>0</v>
      </c>
    </row>
    <row r="35" spans="1:2" x14ac:dyDescent="0.2">
      <c r="A35" t="s">
        <v>72</v>
      </c>
      <c r="B35" s="39" t="b">
        <v>0</v>
      </c>
    </row>
    <row r="36" spans="1:2" x14ac:dyDescent="0.2">
      <c r="A36" t="s">
        <v>73</v>
      </c>
      <c r="B36" s="39" t="b">
        <v>0</v>
      </c>
    </row>
    <row r="37" spans="1:2" x14ac:dyDescent="0.2">
      <c r="A37" t="s">
        <v>74</v>
      </c>
      <c r="B37" s="39">
        <v>7</v>
      </c>
    </row>
    <row r="38" spans="1:2" x14ac:dyDescent="0.2">
      <c r="A38" t="s">
        <v>75</v>
      </c>
      <c r="B38" s="39"/>
    </row>
    <row r="39" spans="1:2" x14ac:dyDescent="0.2">
      <c r="B39" s="39"/>
    </row>
    <row r="40" spans="1:2" x14ac:dyDescent="0.2">
      <c r="A40" t="s">
        <v>76</v>
      </c>
      <c r="B40" s="39"/>
    </row>
    <row r="41" spans="1:2" x14ac:dyDescent="0.2">
      <c r="A41" t="s">
        <v>77</v>
      </c>
      <c r="B41" s="39"/>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33:I74"/>
  <sheetViews>
    <sheetView showGridLines="0" workbookViewId="0">
      <selection activeCell="I58" sqref="I58"/>
    </sheetView>
  </sheetViews>
  <sheetFormatPr baseColWidth="10" defaultRowHeight="12.75" x14ac:dyDescent="0.2"/>
  <sheetData>
    <row r="33" spans="1:9" x14ac:dyDescent="0.2">
      <c r="D33" s="36" t="s">
        <v>37</v>
      </c>
      <c r="E33" s="36" t="s">
        <v>35</v>
      </c>
      <c r="F33" s="36" t="s">
        <v>36</v>
      </c>
      <c r="H33" s="36" t="s">
        <v>32</v>
      </c>
    </row>
    <row r="34" spans="1:9" x14ac:dyDescent="0.2">
      <c r="A34" t="s">
        <v>18</v>
      </c>
      <c r="C34" t="s">
        <v>19</v>
      </c>
      <c r="D34" s="8">
        <v>0</v>
      </c>
      <c r="G34" s="36" t="s">
        <v>33</v>
      </c>
      <c r="H34" s="1">
        <f ca="1">MAX($C$35:$C$57)</f>
        <v>11</v>
      </c>
    </row>
    <row r="35" spans="1:9" x14ac:dyDescent="0.2">
      <c r="A35" s="3" t="str">
        <f>"&lt; "&amp;D35</f>
        <v>&lt; -6</v>
      </c>
      <c r="B35" s="22">
        <f ca="1">COUNTIF(données!D:D,"&lt;"&amp;D35)</f>
        <v>0</v>
      </c>
      <c r="C35" s="3">
        <f t="shared" ref="C35:C57" ca="1" si="0">B35-B34</f>
        <v>0</v>
      </c>
      <c r="D35" s="4">
        <f>capabilité!H6</f>
        <v>-6</v>
      </c>
      <c r="E35" s="5">
        <f t="shared" ref="E35:E57" ca="1" si="1">NORMDIST(D35,moy,sigma,1)</f>
        <v>3.1815263045246442E-6</v>
      </c>
      <c r="F35" s="5">
        <f t="shared" ref="F35:F57" ca="1" si="2">E35-E34</f>
        <v>3.1815263045246442E-6</v>
      </c>
      <c r="G35" s="5">
        <f t="shared" ref="G35:G57" ca="1" si="3">F35*nb</f>
        <v>1.5907631522623221E-4</v>
      </c>
      <c r="H35" s="3" t="str">
        <f t="shared" ref="H35:H57" ca="1" si="4">IF(AND(D35&gt;mini,D34&lt;=mini),$H$34,IF(AND(D35&gt;maxi,D34&lt;=maxi),$H$34,IF(AND(D35&gt;moy,D34&lt;=moy),$H$34,"")))</f>
        <v/>
      </c>
      <c r="I35" s="32">
        <f t="shared" ref="I35:I57" ca="1" si="5">IF(G35=0,0,(G35-C35)^2/G35)</f>
        <v>1.5907631522623221E-4</v>
      </c>
    </row>
    <row r="36" spans="1:9" x14ac:dyDescent="0.2">
      <c r="A36" s="3" t="str">
        <f t="shared" ref="A36:A57" si="6">"["&amp;D35&amp;"-"&amp;D36&amp;"["</f>
        <v>[-6--5,45[</v>
      </c>
      <c r="B36" s="22">
        <f ca="1">COUNTIF(données!D:D,"&lt;"&amp;D36)</f>
        <v>0</v>
      </c>
      <c r="C36" s="3">
        <f t="shared" ca="1" si="0"/>
        <v>0</v>
      </c>
      <c r="D36" s="4">
        <f>ROUND(D35+capabilité!$H$8,2)</f>
        <v>-5.45</v>
      </c>
      <c r="E36" s="5">
        <f t="shared" ca="1" si="1"/>
        <v>3.2172455878679651E-5</v>
      </c>
      <c r="F36" s="5">
        <f t="shared" ca="1" si="2"/>
        <v>2.8990929574155008E-5</v>
      </c>
      <c r="G36" s="5">
        <f t="shared" ca="1" si="3"/>
        <v>1.4495464787077504E-3</v>
      </c>
      <c r="H36" s="3" t="str">
        <f t="shared" ca="1" si="4"/>
        <v/>
      </c>
      <c r="I36" s="32">
        <f t="shared" ca="1" si="5"/>
        <v>1.4495464787077504E-3</v>
      </c>
    </row>
    <row r="37" spans="1:9" x14ac:dyDescent="0.2">
      <c r="A37" s="3" t="str">
        <f t="shared" si="6"/>
        <v>[-5,45--4,9[</v>
      </c>
      <c r="B37" s="22">
        <f ca="1">COUNTIF(données!D:D,"&lt;"&amp;D37)</f>
        <v>0</v>
      </c>
      <c r="C37" s="3">
        <f t="shared" ca="1" si="0"/>
        <v>0</v>
      </c>
      <c r="D37" s="4">
        <f>ROUND(D36+capabilité!$H$8,2)</f>
        <v>-4.9000000000000004</v>
      </c>
      <c r="E37" s="5">
        <f t="shared" ca="1" si="1"/>
        <v>2.5200802908979325E-4</v>
      </c>
      <c r="F37" s="5">
        <f t="shared" ca="1" si="2"/>
        <v>2.198355732111136E-4</v>
      </c>
      <c r="G37" s="5">
        <f t="shared" ca="1" si="3"/>
        <v>1.099177866055568E-2</v>
      </c>
      <c r="H37" s="3" t="str">
        <f t="shared" ca="1" si="4"/>
        <v/>
      </c>
      <c r="I37" s="32">
        <f t="shared" ca="1" si="5"/>
        <v>1.099177866055568E-2</v>
      </c>
    </row>
    <row r="38" spans="1:9" x14ac:dyDescent="0.2">
      <c r="A38" s="3" t="str">
        <f t="shared" si="6"/>
        <v>[-4,9--4,35[</v>
      </c>
      <c r="B38" s="22">
        <f ca="1">COUNTIF(données!D:D,"&lt;"&amp;D38)</f>
        <v>0</v>
      </c>
      <c r="C38" s="3">
        <f t="shared" ca="1" si="0"/>
        <v>0</v>
      </c>
      <c r="D38" s="4">
        <f>ROUND(D37+capabilité!$H$8,2)</f>
        <v>-4.3499999999999996</v>
      </c>
      <c r="E38" s="5">
        <f t="shared" ca="1" si="1"/>
        <v>1.533492471754945E-3</v>
      </c>
      <c r="F38" s="5">
        <f t="shared" ca="1" si="2"/>
        <v>1.2814844426651518E-3</v>
      </c>
      <c r="G38" s="5">
        <f t="shared" ca="1" si="3"/>
        <v>6.4074222133257586E-2</v>
      </c>
      <c r="H38" s="3" t="str">
        <f t="shared" ca="1" si="4"/>
        <v/>
      </c>
      <c r="I38" s="32">
        <f t="shared" ca="1" si="5"/>
        <v>6.4074222133257586E-2</v>
      </c>
    </row>
    <row r="39" spans="1:9" x14ac:dyDescent="0.2">
      <c r="A39" s="3" t="str">
        <f t="shared" si="6"/>
        <v>[-4,35--3,8[</v>
      </c>
      <c r="B39" s="22">
        <f ca="1">COUNTIF(données!D:D,"&lt;"&amp;D39)</f>
        <v>1</v>
      </c>
      <c r="C39" s="3">
        <f t="shared" ca="1" si="0"/>
        <v>1</v>
      </c>
      <c r="D39" s="4">
        <f>ROUND(D38+capabilité!$H$8,2)</f>
        <v>-3.8</v>
      </c>
      <c r="E39" s="5">
        <f t="shared" ca="1" si="1"/>
        <v>7.2773514023843685E-3</v>
      </c>
      <c r="F39" s="5">
        <f t="shared" ca="1" si="2"/>
        <v>5.7438589306294235E-3</v>
      </c>
      <c r="G39" s="5">
        <f t="shared" ca="1" si="3"/>
        <v>0.28719294653147115</v>
      </c>
      <c r="H39" s="3">
        <f t="shared" ca="1" si="4"/>
        <v>11</v>
      </c>
      <c r="I39" s="32">
        <f t="shared" ca="1" si="5"/>
        <v>1.769172612387987</v>
      </c>
    </row>
    <row r="40" spans="1:9" x14ac:dyDescent="0.2">
      <c r="A40" s="3" t="str">
        <f t="shared" si="6"/>
        <v>[-3,8--3,25[</v>
      </c>
      <c r="B40" s="22">
        <f ca="1">COUNTIF(données!D:D,"&lt;"&amp;D40)</f>
        <v>2</v>
      </c>
      <c r="C40" s="3">
        <f t="shared" ca="1" si="0"/>
        <v>1</v>
      </c>
      <c r="D40" s="4">
        <f>ROUND(D39+capabilité!$H$8,2)</f>
        <v>-3.25</v>
      </c>
      <c r="E40" s="5">
        <f t="shared" ca="1" si="1"/>
        <v>2.7076932939059412E-2</v>
      </c>
      <c r="F40" s="5">
        <f t="shared" ca="1" si="2"/>
        <v>1.9799581536675041E-2</v>
      </c>
      <c r="G40" s="5">
        <f t="shared" ca="1" si="3"/>
        <v>0.98997907683375208</v>
      </c>
      <c r="H40" s="3" t="str">
        <f t="shared" ca="1" si="4"/>
        <v/>
      </c>
      <c r="I40" s="32">
        <f t="shared" ca="1" si="5"/>
        <v>1.0143537722535892E-4</v>
      </c>
    </row>
    <row r="41" spans="1:9" x14ac:dyDescent="0.2">
      <c r="A41" s="3" t="str">
        <f t="shared" si="6"/>
        <v>[-3,25--2,7[</v>
      </c>
      <c r="B41" s="22">
        <f ca="1">COUNTIF(données!D:D,"&lt;"&amp;D41)</f>
        <v>5</v>
      </c>
      <c r="C41" s="3">
        <f t="shared" ca="1" si="0"/>
        <v>3</v>
      </c>
      <c r="D41" s="4">
        <f>ROUND(D40+capabilité!$H$8,2)</f>
        <v>-2.7</v>
      </c>
      <c r="E41" s="5">
        <f t="shared" ca="1" si="1"/>
        <v>7.9575295922991451E-2</v>
      </c>
      <c r="F41" s="5">
        <f t="shared" ca="1" si="2"/>
        <v>5.249836298393204E-2</v>
      </c>
      <c r="G41" s="5">
        <f t="shared" ca="1" si="3"/>
        <v>2.6249181491966018</v>
      </c>
      <c r="H41" s="3" t="str">
        <f t="shared" ca="1" si="4"/>
        <v/>
      </c>
      <c r="I41" s="32">
        <f t="shared" ca="1" si="5"/>
        <v>5.3596488273419868E-2</v>
      </c>
    </row>
    <row r="42" spans="1:9" x14ac:dyDescent="0.2">
      <c r="A42" s="3" t="str">
        <f t="shared" si="6"/>
        <v>[-2,7--2,15[</v>
      </c>
      <c r="B42" s="22">
        <f ca="1">COUNTIF(données!D:D,"&lt;"&amp;D42)</f>
        <v>8</v>
      </c>
      <c r="C42" s="3">
        <f t="shared" ca="1" si="0"/>
        <v>3</v>
      </c>
      <c r="D42" s="4">
        <f>ROUND(D41+capabilité!$H$8,2)</f>
        <v>-2.15</v>
      </c>
      <c r="E42" s="5">
        <f t="shared" ca="1" si="1"/>
        <v>0.18666197486947508</v>
      </c>
      <c r="F42" s="5">
        <f t="shared" ca="1" si="2"/>
        <v>0.10708667894648363</v>
      </c>
      <c r="G42" s="5">
        <f t="shared" ca="1" si="3"/>
        <v>5.3543339473241813</v>
      </c>
      <c r="H42" s="3" t="str">
        <f t="shared" ca="1" si="4"/>
        <v/>
      </c>
      <c r="I42" s="32">
        <f t="shared" ca="1" si="5"/>
        <v>1.0352152835541963</v>
      </c>
    </row>
    <row r="43" spans="1:9" x14ac:dyDescent="0.2">
      <c r="A43" s="3" t="str">
        <f t="shared" si="6"/>
        <v>[-2,15--1,6[</v>
      </c>
      <c r="B43" s="22">
        <f ca="1">COUNTIF(données!D:D,"&lt;"&amp;D43)</f>
        <v>17</v>
      </c>
      <c r="C43" s="3">
        <f t="shared" ca="1" si="0"/>
        <v>9</v>
      </c>
      <c r="D43" s="4">
        <f>ROUND(D42+capabilité!$H$8,2)</f>
        <v>-1.6</v>
      </c>
      <c r="E43" s="5">
        <f t="shared" ca="1" si="1"/>
        <v>0.35472507456769464</v>
      </c>
      <c r="F43" s="5">
        <f t="shared" ca="1" si="2"/>
        <v>0.16806309969821956</v>
      </c>
      <c r="G43" s="5">
        <f t="shared" ca="1" si="3"/>
        <v>8.4031549849109783</v>
      </c>
      <c r="H43" s="3" t="str">
        <f t="shared" ca="1" si="4"/>
        <v/>
      </c>
      <c r="I43" s="32">
        <f t="shared" ca="1" si="5"/>
        <v>4.2391693676513603E-2</v>
      </c>
    </row>
    <row r="44" spans="1:9" x14ac:dyDescent="0.2">
      <c r="A44" s="3" t="str">
        <f t="shared" si="6"/>
        <v>[-1,6--1,05[</v>
      </c>
      <c r="B44" s="22">
        <f ca="1">COUNTIF(données!D:D,"&lt;"&amp;D44)</f>
        <v>25</v>
      </c>
      <c r="C44" s="3">
        <f t="shared" ca="1" si="0"/>
        <v>8</v>
      </c>
      <c r="D44" s="4">
        <f>ROUND(D43+capabilité!$H$8,2)</f>
        <v>-1.05</v>
      </c>
      <c r="E44" s="5">
        <f t="shared" ca="1" si="1"/>
        <v>0.5576741916015151</v>
      </c>
      <c r="F44" s="5">
        <f t="shared" ca="1" si="2"/>
        <v>0.20294911703382046</v>
      </c>
      <c r="G44" s="5">
        <f t="shared" ca="1" si="3"/>
        <v>10.147455851691022</v>
      </c>
      <c r="H44" s="3">
        <f t="shared" ca="1" si="4"/>
        <v>11</v>
      </c>
      <c r="I44" s="32">
        <f t="shared" ca="1" si="5"/>
        <v>0.45445545192428899</v>
      </c>
    </row>
    <row r="45" spans="1:9" x14ac:dyDescent="0.2">
      <c r="A45" s="3" t="str">
        <f t="shared" si="6"/>
        <v>[-1,05--0,5[</v>
      </c>
      <c r="B45" s="22">
        <f ca="1">COUNTIF(données!D:D,"&lt;"&amp;D45)</f>
        <v>36</v>
      </c>
      <c r="C45" s="3">
        <f t="shared" ca="1" si="0"/>
        <v>11</v>
      </c>
      <c r="D45" s="4">
        <f>ROUND(D44+capabilité!$H$8,2)</f>
        <v>-0.5</v>
      </c>
      <c r="E45" s="5">
        <f t="shared" ca="1" si="1"/>
        <v>0.74625298079664892</v>
      </c>
      <c r="F45" s="5">
        <f t="shared" ca="1" si="2"/>
        <v>0.18857878919513382</v>
      </c>
      <c r="G45" s="5">
        <f t="shared" ca="1" si="3"/>
        <v>9.4289394597566911</v>
      </c>
      <c r="H45" s="3" t="str">
        <f t="shared" ca="1" si="4"/>
        <v/>
      </c>
      <c r="I45" s="32">
        <f t="shared" ca="1" si="5"/>
        <v>0.26177188130692369</v>
      </c>
    </row>
    <row r="46" spans="1:9" x14ac:dyDescent="0.2">
      <c r="A46" s="3" t="str">
        <f t="shared" si="6"/>
        <v>[-0,5-0,05[</v>
      </c>
      <c r="B46" s="22">
        <f ca="1">COUNTIF(données!D:D,"&lt;"&amp;D46)</f>
        <v>45</v>
      </c>
      <c r="C46" s="3">
        <f t="shared" ca="1" si="0"/>
        <v>9</v>
      </c>
      <c r="D46" s="4">
        <f>ROUND(D45+capabilité!$H$8,2)</f>
        <v>0.05</v>
      </c>
      <c r="E46" s="5">
        <f t="shared" ca="1" si="1"/>
        <v>0.8810822946986997</v>
      </c>
      <c r="F46" s="5">
        <f t="shared" ca="1" si="2"/>
        <v>0.13482931390205077</v>
      </c>
      <c r="G46" s="5">
        <f t="shared" ca="1" si="3"/>
        <v>6.7414656951025389</v>
      </c>
      <c r="H46" s="3" t="str">
        <f t="shared" ca="1" si="4"/>
        <v/>
      </c>
      <c r="I46" s="32">
        <f t="shared" ca="1" si="5"/>
        <v>0.75665699969434774</v>
      </c>
    </row>
    <row r="47" spans="1:9" x14ac:dyDescent="0.2">
      <c r="A47" s="3" t="str">
        <f t="shared" si="6"/>
        <v>[0,05-0,6[</v>
      </c>
      <c r="B47" s="22">
        <f ca="1">COUNTIF(données!D:D,"&lt;"&amp;D47)</f>
        <v>49</v>
      </c>
      <c r="C47" s="3">
        <f t="shared" ca="1" si="0"/>
        <v>4</v>
      </c>
      <c r="D47" s="4">
        <f>ROUND(D46+capabilité!$H$8,2)</f>
        <v>0.6</v>
      </c>
      <c r="E47" s="5">
        <f t="shared" ca="1" si="1"/>
        <v>0.9552540621494402</v>
      </c>
      <c r="F47" s="5">
        <f t="shared" ca="1" si="2"/>
        <v>7.41717674507405E-2</v>
      </c>
      <c r="G47" s="5">
        <f t="shared" ca="1" si="3"/>
        <v>3.708588372537025</v>
      </c>
      <c r="H47" s="3" t="str">
        <f t="shared" ca="1" si="4"/>
        <v/>
      </c>
      <c r="I47" s="32">
        <f t="shared" ca="1" si="5"/>
        <v>2.2898399091545958E-2</v>
      </c>
    </row>
    <row r="48" spans="1:9" x14ac:dyDescent="0.2">
      <c r="A48" s="3" t="str">
        <f t="shared" si="6"/>
        <v>[0,6-1,15[</v>
      </c>
      <c r="B48" s="22">
        <f ca="1">COUNTIF(données!D:D,"&lt;"&amp;D48)</f>
        <v>50</v>
      </c>
      <c r="C48" s="3">
        <f t="shared" ca="1" si="0"/>
        <v>1</v>
      </c>
      <c r="D48" s="4">
        <f>ROUND(D47+capabilité!$H$8,2)</f>
        <v>1.1499999999999999</v>
      </c>
      <c r="E48" s="5">
        <f t="shared" ca="1" si="1"/>
        <v>0.98664581884886837</v>
      </c>
      <c r="F48" s="5">
        <f t="shared" ca="1" si="2"/>
        <v>3.1391756699428175E-2</v>
      </c>
      <c r="G48" s="5">
        <f t="shared" ca="1" si="3"/>
        <v>1.5695878349714087</v>
      </c>
      <c r="H48" s="3" t="str">
        <f t="shared" ca="1" si="4"/>
        <v/>
      </c>
      <c r="I48" s="32">
        <f t="shared" ca="1" si="5"/>
        <v>0.2066977677316966</v>
      </c>
    </row>
    <row r="49" spans="1:9" x14ac:dyDescent="0.2">
      <c r="A49" s="3" t="str">
        <f t="shared" si="6"/>
        <v>[1,15-1,7[</v>
      </c>
      <c r="B49" s="22">
        <f ca="1">COUNTIF(données!D:D,"&lt;"&amp;D49)</f>
        <v>50</v>
      </c>
      <c r="C49" s="3">
        <f t="shared" ca="1" si="0"/>
        <v>0</v>
      </c>
      <c r="D49" s="4">
        <f>ROUND(D48+capabilité!$H$8,2)</f>
        <v>1.7</v>
      </c>
      <c r="E49" s="5">
        <f t="shared" ca="1" si="1"/>
        <v>0.99686601679350262</v>
      </c>
      <c r="F49" s="5">
        <f t="shared" ca="1" si="2"/>
        <v>1.0220197944634246E-2</v>
      </c>
      <c r="G49" s="5">
        <f t="shared" ca="1" si="3"/>
        <v>0.51100989723171231</v>
      </c>
      <c r="H49" s="3" t="str">
        <f t="shared" ca="1" si="4"/>
        <v/>
      </c>
      <c r="I49" s="32">
        <f t="shared" ca="1" si="5"/>
        <v>0.51100989723171231</v>
      </c>
    </row>
    <row r="50" spans="1:9" x14ac:dyDescent="0.2">
      <c r="A50" s="3" t="str">
        <f t="shared" si="6"/>
        <v>[1,7-2,25[</v>
      </c>
      <c r="B50" s="22">
        <f ca="1">COUNTIF(données!D:D,"&lt;"&amp;D50)</f>
        <v>50</v>
      </c>
      <c r="C50" s="3">
        <f t="shared" ca="1" si="0"/>
        <v>0</v>
      </c>
      <c r="D50" s="4">
        <f>ROUND(D49+capabilité!$H$8,2)</f>
        <v>2.25</v>
      </c>
      <c r="E50" s="5">
        <f t="shared" ca="1" si="1"/>
        <v>0.99942518938276403</v>
      </c>
      <c r="F50" s="5">
        <f t="shared" ca="1" si="2"/>
        <v>2.5591725892614159E-3</v>
      </c>
      <c r="G50" s="5">
        <f t="shared" ca="1" si="3"/>
        <v>0.12795862946307079</v>
      </c>
      <c r="H50" s="3" t="str">
        <f t="shared" ca="1" si="4"/>
        <v/>
      </c>
      <c r="I50" s="32">
        <f t="shared" ca="1" si="5"/>
        <v>0.12795862946307079</v>
      </c>
    </row>
    <row r="51" spans="1:9" x14ac:dyDescent="0.2">
      <c r="A51" s="3" t="str">
        <f t="shared" si="6"/>
        <v>[2,25-2,8[</v>
      </c>
      <c r="B51" s="22">
        <f ca="1">COUNTIF(données!D:D,"&lt;"&amp;D51)</f>
        <v>50</v>
      </c>
      <c r="C51" s="3">
        <f t="shared" ca="1" si="0"/>
        <v>0</v>
      </c>
      <c r="D51" s="4">
        <f>ROUND(D50+capabilité!$H$8,2)</f>
        <v>2.8</v>
      </c>
      <c r="E51" s="5">
        <f t="shared" ca="1" si="1"/>
        <v>0.99991797072056565</v>
      </c>
      <c r="F51" s="5">
        <f t="shared" ca="1" si="2"/>
        <v>4.927813378016177E-4</v>
      </c>
      <c r="G51" s="5">
        <f t="shared" ca="1" si="3"/>
        <v>2.4639066890080885E-2</v>
      </c>
      <c r="H51" s="3" t="str">
        <f t="shared" ca="1" si="4"/>
        <v/>
      </c>
      <c r="I51" s="32">
        <f t="shared" ca="1" si="5"/>
        <v>2.4639066890080885E-2</v>
      </c>
    </row>
    <row r="52" spans="1:9" x14ac:dyDescent="0.2">
      <c r="A52" s="3" t="str">
        <f t="shared" si="6"/>
        <v>[2,8-3,35[</v>
      </c>
      <c r="B52" s="22">
        <f ca="1">COUNTIF(données!D:D,"&lt;"&amp;D52)</f>
        <v>50</v>
      </c>
      <c r="C52" s="3">
        <f t="shared" ca="1" si="0"/>
        <v>0</v>
      </c>
      <c r="D52" s="4">
        <f>ROUND(D51+capabilité!$H$8,2)</f>
        <v>3.35</v>
      </c>
      <c r="E52" s="5">
        <f t="shared" ca="1" si="1"/>
        <v>0.99999092174208903</v>
      </c>
      <c r="F52" s="5">
        <f t="shared" ca="1" si="2"/>
        <v>7.2951021523381954E-5</v>
      </c>
      <c r="G52" s="5">
        <f t="shared" ca="1" si="3"/>
        <v>3.6475510761690977E-3</v>
      </c>
      <c r="H52" s="3" t="str">
        <f t="shared" ca="1" si="4"/>
        <v/>
      </c>
      <c r="I52" s="32">
        <f t="shared" ca="1" si="5"/>
        <v>3.6475510761690977E-3</v>
      </c>
    </row>
    <row r="53" spans="1:9" x14ac:dyDescent="0.2">
      <c r="A53" s="3" t="str">
        <f t="shared" si="6"/>
        <v>[3,35-3,9[</v>
      </c>
      <c r="B53" s="22">
        <f ca="1">COUNTIF(données!D:D,"&lt;"&amp;D53)</f>
        <v>50</v>
      </c>
      <c r="C53" s="3">
        <f t="shared" ca="1" si="0"/>
        <v>0</v>
      </c>
      <c r="D53" s="4">
        <f>ROUND(D52+capabilité!$H$8,2)</f>
        <v>3.9</v>
      </c>
      <c r="E53" s="5">
        <f t="shared" ca="1" si="1"/>
        <v>0.99999922276378728</v>
      </c>
      <c r="F53" s="5">
        <f t="shared" ca="1" si="2"/>
        <v>8.3010216982426499E-6</v>
      </c>
      <c r="G53" s="5">
        <f t="shared" ca="1" si="3"/>
        <v>4.150510849121325E-4</v>
      </c>
      <c r="H53" s="3" t="str">
        <f t="shared" ca="1" si="4"/>
        <v/>
      </c>
      <c r="I53" s="32">
        <f t="shared" ca="1" si="5"/>
        <v>4.150510849121325E-4</v>
      </c>
    </row>
    <row r="54" spans="1:9" x14ac:dyDescent="0.2">
      <c r="A54" s="3" t="str">
        <f t="shared" si="6"/>
        <v>[3,9-4,45[</v>
      </c>
      <c r="B54" s="22">
        <f ca="1">COUNTIF(données!D:D,"&lt;"&amp;D54)</f>
        <v>50</v>
      </c>
      <c r="C54" s="3">
        <f t="shared" ca="1" si="0"/>
        <v>0</v>
      </c>
      <c r="D54" s="4">
        <f>ROUND(D53+capabilité!$H$8,2)</f>
        <v>4.45</v>
      </c>
      <c r="E54" s="5">
        <f t="shared" ca="1" si="1"/>
        <v>0.99999994861938013</v>
      </c>
      <c r="F54" s="5">
        <f t="shared" ca="1" si="2"/>
        <v>7.2585559285354151E-7</v>
      </c>
      <c r="G54" s="5">
        <f t="shared" ca="1" si="3"/>
        <v>3.6292779642677075E-5</v>
      </c>
      <c r="H54" s="3">
        <f t="shared" ca="1" si="4"/>
        <v>11</v>
      </c>
      <c r="I54" s="32">
        <f t="shared" ca="1" si="5"/>
        <v>3.6292779642677075E-5</v>
      </c>
    </row>
    <row r="55" spans="1:9" x14ac:dyDescent="0.2">
      <c r="A55" s="3" t="str">
        <f t="shared" si="6"/>
        <v>[4,45-5[</v>
      </c>
      <c r="B55" s="22">
        <f ca="1">COUNTIF(données!D:D,"&lt;"&amp;D55)</f>
        <v>50</v>
      </c>
      <c r="C55" s="3">
        <f t="shared" ca="1" si="0"/>
        <v>0</v>
      </c>
      <c r="D55" s="4">
        <f>ROUND(D54+capabilité!$H$8,2)</f>
        <v>5</v>
      </c>
      <c r="E55" s="5">
        <f t="shared" ca="1" si="1"/>
        <v>0.99999999738120027</v>
      </c>
      <c r="F55" s="5">
        <f t="shared" ca="1" si="2"/>
        <v>4.8761820137244172E-8</v>
      </c>
      <c r="G55" s="5">
        <f t="shared" ca="1" si="3"/>
        <v>2.4380910068622086E-6</v>
      </c>
      <c r="H55" s="3" t="str">
        <f t="shared" ca="1" si="4"/>
        <v/>
      </c>
      <c r="I55" s="32">
        <f t="shared" ca="1" si="5"/>
        <v>2.4380910068622086E-6</v>
      </c>
    </row>
    <row r="56" spans="1:9" x14ac:dyDescent="0.2">
      <c r="A56" s="3" t="str">
        <f t="shared" si="6"/>
        <v>[5-5,55[</v>
      </c>
      <c r="B56" s="22">
        <f ca="1">COUNTIF(données!D:D,"&lt;"&amp;D56)</f>
        <v>50</v>
      </c>
      <c r="C56" s="3">
        <f t="shared" ca="1" si="0"/>
        <v>0</v>
      </c>
      <c r="D56" s="4">
        <f>ROUND(D55+capabilité!$H$8,2)</f>
        <v>5.55</v>
      </c>
      <c r="E56" s="5">
        <f t="shared" ca="1" si="1"/>
        <v>0.99999999989720867</v>
      </c>
      <c r="F56" s="5">
        <f t="shared" ca="1" si="2"/>
        <v>2.5160084016206952E-9</v>
      </c>
      <c r="G56" s="5">
        <f t="shared" ca="1" si="3"/>
        <v>1.2580042008103476E-7</v>
      </c>
      <c r="H56" s="3" t="str">
        <f t="shared" ca="1" si="4"/>
        <v/>
      </c>
      <c r="I56" s="32">
        <f t="shared" ca="1" si="5"/>
        <v>1.2580042008103476E-7</v>
      </c>
    </row>
    <row r="57" spans="1:9" x14ac:dyDescent="0.2">
      <c r="A57" s="3" t="str">
        <f t="shared" si="6"/>
        <v>[5,55-6,1[</v>
      </c>
      <c r="B57" s="22">
        <f ca="1">COUNTIF(données!D:D,"&lt;"&amp;D57)</f>
        <v>50</v>
      </c>
      <c r="C57" s="3">
        <f t="shared" ca="1" si="0"/>
        <v>0</v>
      </c>
      <c r="D57" s="4">
        <f>ROUND(D56+capabilité!$H$8,2)</f>
        <v>6.1</v>
      </c>
      <c r="E57" s="5">
        <f t="shared" ca="1" si="1"/>
        <v>0.99999999999689571</v>
      </c>
      <c r="F57" s="5">
        <f t="shared" ca="1" si="2"/>
        <v>9.9687036403395268E-11</v>
      </c>
      <c r="G57" s="5">
        <f t="shared" ca="1" si="3"/>
        <v>4.9843518201697634E-9</v>
      </c>
      <c r="H57" s="3" t="str">
        <f t="shared" ca="1" si="4"/>
        <v/>
      </c>
      <c r="I57" s="32">
        <f t="shared" ca="1" si="5"/>
        <v>4.9843518201697634E-9</v>
      </c>
    </row>
    <row r="58" spans="1:9" x14ac:dyDescent="0.2">
      <c r="G58" s="10">
        <f ca="1">AVERAGE(G35:G57)</f>
        <v>2.1739130434715124</v>
      </c>
      <c r="I58" s="2">
        <f ca="1">SUM(I35:I57)</f>
        <v>5.3473416940072589</v>
      </c>
    </row>
    <row r="59" spans="1:9" x14ac:dyDescent="0.2">
      <c r="A59" t="s">
        <v>31</v>
      </c>
      <c r="G59" s="10"/>
      <c r="I59" s="9">
        <f ca="1">CHIDIST(I58,21)</f>
        <v>0.99977092988457894</v>
      </c>
    </row>
    <row r="60" spans="1:9" x14ac:dyDescent="0.2">
      <c r="D60">
        <f ca="1">ROUND((capabilité!B7-capabilité!B6*1.1)/10,2)</f>
        <v>0.52</v>
      </c>
    </row>
    <row r="61" spans="1:9" x14ac:dyDescent="0.2">
      <c r="A61" t="s">
        <v>18</v>
      </c>
      <c r="C61" t="s">
        <v>19</v>
      </c>
      <c r="D61" s="8">
        <v>0</v>
      </c>
      <c r="H61" s="1">
        <f ca="1">MAX($C$62:$C$72)</f>
        <v>9</v>
      </c>
    </row>
    <row r="62" spans="1:9" x14ac:dyDescent="0.2">
      <c r="A62" s="3" t="str">
        <f t="shared" ref="A62:A72" ca="1" si="7">"["&amp;D61&amp;"-"&amp;D62&amp;"["</f>
        <v>[0--3,87[</v>
      </c>
      <c r="B62" s="22">
        <f ca="1">COUNTIF(données!D:D,"&lt;"&amp;D62)</f>
        <v>1</v>
      </c>
      <c r="C62" s="3">
        <f t="shared" ref="C62:C72" ca="1" si="8">B62-B61</f>
        <v>1</v>
      </c>
      <c r="D62" s="4">
        <f ca="1">ROUND(capabilité!B6,2)</f>
        <v>-3.87</v>
      </c>
      <c r="E62" s="5">
        <f t="shared" ref="E62:E72" ca="1" si="9">NORMDIST(D62,moy,sigma,1)</f>
        <v>6.0509545366701171E-3</v>
      </c>
      <c r="F62" s="5">
        <f t="shared" ref="F62:F72" ca="1" si="10">E62-E61</f>
        <v>6.0509545366701171E-3</v>
      </c>
      <c r="G62" s="5">
        <f t="shared" ref="G62:G72" ca="1" si="11">F62*nb</f>
        <v>0.30254772683350584</v>
      </c>
      <c r="H62" s="3" t="str">
        <f ca="1">IF(AND(D62&gt;capabilité!$D$6,D61&lt;=capabilité!$D$6),$H$34,IF(AND(D62&gt;capabilité!$D$7,D61&lt;=capabilité!$D$7),$H$34,IF(AND(D62&gt;capabilité!$B$9,D61&lt;=capabilité!$B$9),$H$34,"")))</f>
        <v/>
      </c>
      <c r="I62" s="32">
        <f t="shared" ref="I62:I72" ca="1" si="12">IF(G62=0,0,(G62-C62)^2/G62)</f>
        <v>1.6078113639663907</v>
      </c>
    </row>
    <row r="63" spans="1:9" x14ac:dyDescent="0.2">
      <c r="A63" s="3" t="str">
        <f t="shared" ca="1" si="7"/>
        <v>[-3,87--3,35[</v>
      </c>
      <c r="B63" s="22">
        <f ca="1">COUNTIF(données!D:D,"&lt;"&amp;D63)</f>
        <v>2</v>
      </c>
      <c r="C63" s="3">
        <f t="shared" ca="1" si="8"/>
        <v>1</v>
      </c>
      <c r="D63" s="4">
        <f t="shared" ref="D63:D72" ca="1" si="13">ROUND(D62+$D$60,2)</f>
        <v>-3.35</v>
      </c>
      <c r="E63" s="5">
        <f t="shared" ca="1" si="9"/>
        <v>2.1705931713713798E-2</v>
      </c>
      <c r="F63" s="5">
        <f t="shared" ca="1" si="10"/>
        <v>1.5654977177043679E-2</v>
      </c>
      <c r="G63" s="5">
        <f t="shared" ca="1" si="11"/>
        <v>0.78274885885218393</v>
      </c>
      <c r="H63" s="3" t="str">
        <f ca="1">IF(AND(D63&gt;capabilité!$D$6,D62&lt;=capabilité!$D$6),$H$34,IF(AND(D63&gt;capabilité!$D$7,D62&lt;=capabilité!$D$7),$H$34,IF(AND(D63&gt;capabilité!$B$9,D62&lt;=capabilité!$B$9),$H$34,"")))</f>
        <v/>
      </c>
      <c r="I63" s="32">
        <f t="shared" ca="1" si="12"/>
        <v>6.0297830902288539E-2</v>
      </c>
    </row>
    <row r="64" spans="1:9" x14ac:dyDescent="0.2">
      <c r="A64" s="3" t="str">
        <f t="shared" ca="1" si="7"/>
        <v>[-3,35--2,83[</v>
      </c>
      <c r="B64" s="22">
        <f ca="1">COUNTIF(données!D:D,"&lt;"&amp;D64)</f>
        <v>5</v>
      </c>
      <c r="C64" s="3">
        <f t="shared" ca="1" si="8"/>
        <v>3</v>
      </c>
      <c r="D64" s="4">
        <f t="shared" ca="1" si="13"/>
        <v>-2.83</v>
      </c>
      <c r="E64" s="5">
        <f t="shared" ca="1" si="9"/>
        <v>6.297218800836632E-2</v>
      </c>
      <c r="F64" s="5">
        <f t="shared" ca="1" si="10"/>
        <v>4.1266256294652526E-2</v>
      </c>
      <c r="G64" s="5">
        <f t="shared" ca="1" si="11"/>
        <v>2.0633128147326261</v>
      </c>
      <c r="H64" s="3" t="str">
        <f ca="1">IF(AND(D64&gt;capabilité!$D$6,D63&lt;=capabilité!$D$6),$H$34,IF(AND(D64&gt;capabilité!$D$7,D63&lt;=capabilité!$D$7),$H$34,IF(AND(D64&gt;capabilité!$B$9,D63&lt;=capabilité!$B$9),$H$34,"")))</f>
        <v/>
      </c>
      <c r="I64" s="32">
        <f t="shared" ca="1" si="12"/>
        <v>0.42523018166676352</v>
      </c>
    </row>
    <row r="65" spans="1:9" x14ac:dyDescent="0.2">
      <c r="A65" s="3" t="str">
        <f t="shared" ca="1" si="7"/>
        <v>[-2,83--2,31[</v>
      </c>
      <c r="B65" s="22">
        <f ca="1">COUNTIF(données!D:D,"&lt;"&amp;D65)</f>
        <v>7</v>
      </c>
      <c r="C65" s="3">
        <f t="shared" ca="1" si="8"/>
        <v>2</v>
      </c>
      <c r="D65" s="4">
        <f t="shared" ca="1" si="13"/>
        <v>-2.31</v>
      </c>
      <c r="E65" s="5">
        <f t="shared" ca="1" si="9"/>
        <v>0.14897045197212602</v>
      </c>
      <c r="F65" s="5">
        <f t="shared" ca="1" si="10"/>
        <v>8.5998263963759702E-2</v>
      </c>
      <c r="G65" s="5">
        <f t="shared" ca="1" si="11"/>
        <v>4.2999131981879852</v>
      </c>
      <c r="H65" s="3" t="str">
        <f ca="1">IF(AND(D65&gt;capabilité!$D$6,D64&lt;=capabilité!$D$6),$H$34,IF(AND(D65&gt;capabilité!$D$7,D64&lt;=capabilité!$D$7),$H$34,IF(AND(D65&gt;capabilité!$B$9,D64&lt;=capabilité!$B$9),$H$34,"")))</f>
        <v/>
      </c>
      <c r="I65" s="32">
        <f t="shared" ca="1" si="12"/>
        <v>1.2301645348162757</v>
      </c>
    </row>
    <row r="66" spans="1:9" x14ac:dyDescent="0.2">
      <c r="A66" s="3" t="str">
        <f t="shared" ca="1" si="7"/>
        <v>[-2,31--1,79[</v>
      </c>
      <c r="B66" s="22">
        <f ca="1">COUNTIF(données!D:D,"&lt;"&amp;D66)</f>
        <v>14</v>
      </c>
      <c r="C66" s="3">
        <f t="shared" ca="1" si="8"/>
        <v>7</v>
      </c>
      <c r="D66" s="4">
        <f t="shared" ca="1" si="13"/>
        <v>-1.79</v>
      </c>
      <c r="E66" s="5">
        <f t="shared" ca="1" si="9"/>
        <v>0.29067083659343218</v>
      </c>
      <c r="F66" s="5">
        <f t="shared" ca="1" si="10"/>
        <v>0.14170038462130616</v>
      </c>
      <c r="G66" s="5">
        <f t="shared" ca="1" si="11"/>
        <v>7.0850192310653082</v>
      </c>
      <c r="H66" s="3" t="str">
        <f ca="1">IF(AND(D66&gt;capabilité!$D$6,D65&lt;=capabilité!$D$6),$H$34,IF(AND(D66&gt;capabilité!$D$7,D65&lt;=capabilité!$D$7),$H$34,IF(AND(D66&gt;capabilité!$B$9,D65&lt;=capabilité!$B$9),$H$34,"")))</f>
        <v/>
      </c>
      <c r="I66" s="32">
        <f t="shared" ca="1" si="12"/>
        <v>1.0202187764350521E-3</v>
      </c>
    </row>
    <row r="67" spans="1:9" x14ac:dyDescent="0.2">
      <c r="A67" s="3" t="str">
        <f t="shared" ca="1" si="7"/>
        <v>[-1,79--1,27[</v>
      </c>
      <c r="B67" s="22">
        <f ca="1">COUNTIF(données!D:D,"&lt;"&amp;D67)</f>
        <v>23</v>
      </c>
      <c r="C67" s="3">
        <f t="shared" ca="1" si="8"/>
        <v>9</v>
      </c>
      <c r="D67" s="4">
        <f t="shared" ca="1" si="13"/>
        <v>-1.27</v>
      </c>
      <c r="E67" s="5">
        <f t="shared" ca="1" si="9"/>
        <v>0.47528426970054716</v>
      </c>
      <c r="F67" s="5">
        <f t="shared" ca="1" si="10"/>
        <v>0.18461343310711498</v>
      </c>
      <c r="G67" s="5">
        <f t="shared" ca="1" si="11"/>
        <v>9.2306716553557493</v>
      </c>
      <c r="H67" s="3" t="str">
        <f ca="1">IF(AND(D67&gt;capabilité!$D$6,D66&lt;=capabilité!$D$6),$H$34,IF(AND(D67&gt;capabilité!$D$7,D66&lt;=capabilité!$D$7),$H$34,IF(AND(D67&gt;capabilité!$B$9,D66&lt;=capabilité!$B$9),$H$34,"")))</f>
        <v/>
      </c>
      <c r="I67" s="32">
        <f t="shared" ca="1" si="12"/>
        <v>5.7644139637107366E-3</v>
      </c>
    </row>
    <row r="68" spans="1:9" x14ac:dyDescent="0.2">
      <c r="A68" s="3" t="str">
        <f t="shared" ca="1" si="7"/>
        <v>[-1,27--0,75[</v>
      </c>
      <c r="B68" s="22">
        <f ca="1">COUNTIF(données!D:D,"&lt;"&amp;D68)</f>
        <v>31</v>
      </c>
      <c r="C68" s="3">
        <f t="shared" ca="1" si="8"/>
        <v>8</v>
      </c>
      <c r="D68" s="4">
        <f t="shared" ca="1" si="13"/>
        <v>-0.75</v>
      </c>
      <c r="E68" s="5">
        <f t="shared" ca="1" si="9"/>
        <v>0.66547068690262801</v>
      </c>
      <c r="F68" s="5">
        <f t="shared" ca="1" si="10"/>
        <v>0.19018641720208085</v>
      </c>
      <c r="G68" s="5">
        <f t="shared" ca="1" si="11"/>
        <v>9.509320860104042</v>
      </c>
      <c r="H68" s="3">
        <f ca="1">IF(AND(D68&gt;capabilité!$D$6,D67&lt;=capabilité!$D$6),$H$34,IF(AND(D68&gt;capabilité!$D$7,D67&lt;=capabilité!$D$7),$H$34,IF(AND(D68&gt;capabilité!$B$9,D67&lt;=capabilité!$B$9),$H$34,"")))</f>
        <v>11</v>
      </c>
      <c r="I68" s="32">
        <f t="shared" ca="1" si="12"/>
        <v>0.23955963756598711</v>
      </c>
    </row>
    <row r="69" spans="1:9" x14ac:dyDescent="0.2">
      <c r="A69" s="3" t="str">
        <f t="shared" ca="1" si="7"/>
        <v>[-0,75--0,23[</v>
      </c>
      <c r="B69" s="22">
        <f ca="1">COUNTIF(données!D:D,"&lt;"&amp;D69)</f>
        <v>40</v>
      </c>
      <c r="C69" s="3">
        <f t="shared" ca="1" si="8"/>
        <v>9</v>
      </c>
      <c r="D69" s="4">
        <f t="shared" ca="1" si="13"/>
        <v>-0.23</v>
      </c>
      <c r="E69" s="5">
        <f t="shared" ca="1" si="9"/>
        <v>0.82039554064440423</v>
      </c>
      <c r="F69" s="5">
        <f t="shared" ca="1" si="10"/>
        <v>0.15492485374177623</v>
      </c>
      <c r="G69" s="5">
        <f t="shared" ca="1" si="11"/>
        <v>7.7462426870888113</v>
      </c>
      <c r="H69" s="3" t="str">
        <f ca="1">IF(AND(D69&gt;capabilité!$D$6,D68&lt;=capabilité!$D$6),$H$34,IF(AND(D69&gt;capabilité!$D$7,D68&lt;=capabilité!$D$7),$H$34,IF(AND(D69&gt;capabilité!$B$9,D68&lt;=capabilité!$B$9),$H$34,"")))</f>
        <v/>
      </c>
      <c r="I69" s="32">
        <f t="shared" ca="1" si="12"/>
        <v>0.20292514231425893</v>
      </c>
    </row>
    <row r="70" spans="1:9" x14ac:dyDescent="0.2">
      <c r="A70" s="3" t="str">
        <f t="shared" ca="1" si="7"/>
        <v>[-0,23-0,29[</v>
      </c>
      <c r="B70" s="22">
        <f ca="1">COUNTIF(données!D:D,"&lt;"&amp;D70)</f>
        <v>48</v>
      </c>
      <c r="C70" s="3">
        <f t="shared" ca="1" si="8"/>
        <v>8</v>
      </c>
      <c r="D70" s="4">
        <f t="shared" ca="1" si="13"/>
        <v>0.28999999999999998</v>
      </c>
      <c r="E70" s="5">
        <f t="shared" ca="1" si="9"/>
        <v>0.92018346486278868</v>
      </c>
      <c r="F70" s="5">
        <f t="shared" ca="1" si="10"/>
        <v>9.9787924218384449E-2</v>
      </c>
      <c r="G70" s="5">
        <f t="shared" ca="1" si="11"/>
        <v>4.9893962109192227</v>
      </c>
      <c r="H70" s="3" t="str">
        <f ca="1">IF(AND(D70&gt;capabilité!$D$6,D69&lt;=capabilité!$D$6),$H$34,IF(AND(D70&gt;capabilité!$D$7,D69&lt;=capabilité!$D$7),$H$34,IF(AND(D70&gt;capabilité!$B$9,D69&lt;=capabilité!$B$9),$H$34,"")))</f>
        <v/>
      </c>
      <c r="I70" s="32">
        <f t="shared" ca="1" si="12"/>
        <v>1.81659960277191</v>
      </c>
    </row>
    <row r="71" spans="1:9" x14ac:dyDescent="0.2">
      <c r="A71" s="3" t="str">
        <f t="shared" ca="1" si="7"/>
        <v>[0,29-0,81[</v>
      </c>
      <c r="B71" s="22">
        <f ca="1">COUNTIF(données!D:D,"&lt;"&amp;D71)</f>
        <v>49</v>
      </c>
      <c r="C71" s="3">
        <f t="shared" ca="1" si="8"/>
        <v>1</v>
      </c>
      <c r="D71" s="4">
        <f t="shared" ca="1" si="13"/>
        <v>0.81</v>
      </c>
      <c r="E71" s="5">
        <f t="shared" ca="1" si="9"/>
        <v>0.97100277563820681</v>
      </c>
      <c r="F71" s="5">
        <f t="shared" ca="1" si="10"/>
        <v>5.0819310775418125E-2</v>
      </c>
      <c r="G71" s="5">
        <f t="shared" ca="1" si="11"/>
        <v>2.540965538770906</v>
      </c>
      <c r="H71" s="3" t="str">
        <f ca="1">IF(AND(D71&gt;capabilité!$D$6,D70&lt;=capabilité!$D$6),$H$34,IF(AND(D71&gt;capabilité!$D$7,D70&lt;=capabilité!$D$7),$H$34,IF(AND(D71&gt;capabilité!$B$9,D70&lt;=capabilité!$B$9),$H$34,"")))</f>
        <v/>
      </c>
      <c r="I71" s="32">
        <f t="shared" ca="1" si="12"/>
        <v>0.93451672423236309</v>
      </c>
    </row>
    <row r="72" spans="1:9" x14ac:dyDescent="0.2">
      <c r="A72" s="3" t="str">
        <f t="shared" ca="1" si="7"/>
        <v>[0,81-1,33[</v>
      </c>
      <c r="B72" s="22">
        <f ca="1">COUNTIF(données!D:D,"&lt;"&amp;D72)</f>
        <v>50</v>
      </c>
      <c r="C72" s="3">
        <f t="shared" ca="1" si="8"/>
        <v>1</v>
      </c>
      <c r="D72" s="4">
        <f t="shared" ca="1" si="13"/>
        <v>1.33</v>
      </c>
      <c r="E72" s="5">
        <f t="shared" ca="1" si="9"/>
        <v>0.99146445575140196</v>
      </c>
      <c r="F72" s="5">
        <f t="shared" ca="1" si="10"/>
        <v>2.0461680113195158E-2</v>
      </c>
      <c r="G72" s="5">
        <f t="shared" ca="1" si="11"/>
        <v>1.0230840056597579</v>
      </c>
      <c r="H72" s="3" t="str">
        <f ca="1">IF(AND(D72&gt;capabilité!$D$6,D71&lt;=capabilité!$D$6),$H$34,IF(AND(D72&gt;capabilité!$D$7,D71&lt;=capabilité!$D$7),$H$34,IF(AND(D72&gt;capabilité!$B$9,D71&lt;=capabilité!$B$9),$H$34,"")))</f>
        <v/>
      </c>
      <c r="I72" s="32">
        <f t="shared" ca="1" si="12"/>
        <v>5.2084805778592944E-4</v>
      </c>
    </row>
    <row r="73" spans="1:9" x14ac:dyDescent="0.2">
      <c r="G73" s="10">
        <f ca="1">AVERAGE(G62:G72)*1.2</f>
        <v>5.4079879404621929</v>
      </c>
      <c r="I73" s="2">
        <f ca="1">SUM(I62:I72)</f>
        <v>6.5244104990341691</v>
      </c>
    </row>
    <row r="74" spans="1:9" x14ac:dyDescent="0.2">
      <c r="A74" s="11" t="s">
        <v>11</v>
      </c>
      <c r="B74" s="7" t="str">
        <f ca="1">IF(capabilité!H9&lt;50,"pas assez de données",IF(Calculs!I74&lt;0.1,"non","normale"))</f>
        <v>normale</v>
      </c>
      <c r="G74" s="10"/>
      <c r="I74" s="23">
        <f ca="1">CHIDIST(I73,9)</f>
        <v>0.68649996737652097</v>
      </c>
    </row>
  </sheetData>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Accueil</vt:lpstr>
      <vt:lpstr>données</vt:lpstr>
      <vt:lpstr>capabilité</vt:lpstr>
      <vt:lpstr>aide</vt:lpstr>
      <vt:lpstr>Calculs</vt:lpstr>
      <vt:lpstr>maxi</vt:lpstr>
      <vt:lpstr>mini</vt:lpstr>
      <vt:lpstr>moy</vt:lpstr>
      <vt:lpstr>nb</vt:lpstr>
      <vt:lpstr>sigma</vt:lpstr>
      <vt:lpstr>capabilité!Zone_d_impression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dc:creator>
  <cp:lastModifiedBy>Sylvain NICOLAS</cp:lastModifiedBy>
  <cp:lastPrinted>2018-12-10T12:33:19Z</cp:lastPrinted>
  <dcterms:created xsi:type="dcterms:W3CDTF">2003-04-11T08:42:56Z</dcterms:created>
  <dcterms:modified xsi:type="dcterms:W3CDTF">2019-01-17T12:55:29Z</dcterms:modified>
</cp:coreProperties>
</file>